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udhe\Desktop\Fee changes Oct 2024\Moat Fee\"/>
    </mc:Choice>
  </mc:AlternateContent>
  <xr:revisionPtr revIDLastSave="0" documentId="13_ncr:1_{E78626EF-2887-4667-B000-C3AE28B4FF91}" xr6:coauthVersionLast="47" xr6:coauthVersionMax="47" xr10:uidLastSave="{00000000-0000-0000-0000-000000000000}"/>
  <bookViews>
    <workbookView xWindow="-108" yWindow="-108" windowWidth="23256" windowHeight="12456" tabRatio="830" xr2:uid="{00000000-000D-0000-FFFF-FFFF00000000}"/>
  </bookViews>
  <sheets>
    <sheet name="One Year-Fixed Fees" sheetId="7" r:id="rId1"/>
    <sheet name="One Year-Hybrid Fees" sheetId="6" r:id="rId2"/>
    <sheet name="One Year- Variable Fees" sheetId="10" state="hidden" r:id="rId3"/>
    <sheet name="Multi Year- Hybrid Fees" sheetId="14" r:id="rId4"/>
  </sheets>
  <definedNames>
    <definedName name="_xlnm.Print_Area" localSheetId="3">'Multi Year- Hybrid Fees'!$B$1:$O$48</definedName>
    <definedName name="_xlnm.Print_Area" localSheetId="1">'One Year-Hybrid Fees'!$B$1:$M$58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4" l="1"/>
  <c r="L23" i="14"/>
  <c r="N22" i="14"/>
  <c r="L22" i="14"/>
  <c r="N21" i="14"/>
  <c r="L21" i="14"/>
  <c r="J23" i="14"/>
  <c r="J22" i="14"/>
  <c r="J21" i="14"/>
  <c r="H23" i="14"/>
  <c r="F23" i="14"/>
  <c r="H22" i="14"/>
  <c r="F22" i="14"/>
  <c r="H21" i="14"/>
  <c r="F21" i="14"/>
  <c r="F27" i="14"/>
  <c r="F28" i="14" s="1"/>
  <c r="F17" i="14"/>
  <c r="F16" i="14"/>
  <c r="B28" i="7"/>
  <c r="B29" i="7" s="1"/>
  <c r="B30" i="7" s="1"/>
  <c r="B31" i="7" s="1"/>
  <c r="B32" i="7" s="1"/>
  <c r="B39" i="10"/>
  <c r="B40" i="10" s="1"/>
  <c r="B41" i="10" s="1"/>
  <c r="B42" i="10" s="1"/>
  <c r="B43" i="10" s="1"/>
  <c r="B44" i="10" s="1"/>
  <c r="B45" i="10" s="1"/>
  <c r="B46" i="10" s="1"/>
  <c r="B47" i="10" s="1"/>
  <c r="B48" i="10" s="1"/>
  <c r="H24" i="14" l="1"/>
  <c r="L24" i="14"/>
  <c r="J24" i="14"/>
  <c r="N24" i="14"/>
  <c r="F24" i="14"/>
  <c r="F26" i="14" s="1"/>
  <c r="F30" i="14" s="1"/>
  <c r="J12" i="10"/>
  <c r="J24" i="10" s="1"/>
  <c r="H12" i="10"/>
  <c r="H24" i="10" s="1"/>
  <c r="F12" i="10"/>
  <c r="F24" i="10" s="1"/>
  <c r="B33" i="7"/>
  <c r="B41" i="6"/>
  <c r="B42" i="6" s="1"/>
  <c r="B43" i="6" s="1"/>
  <c r="B44" i="6" s="1"/>
  <c r="B45" i="6" s="1"/>
  <c r="B46" i="6" s="1"/>
  <c r="B47" i="6" s="1"/>
  <c r="B48" i="6" s="1"/>
  <c r="B49" i="6" s="1"/>
  <c r="B50" i="6" s="1"/>
  <c r="F31" i="14" l="1"/>
  <c r="F38" i="14" s="1"/>
  <c r="H27" i="14" s="1"/>
  <c r="H28" i="14" s="1"/>
  <c r="F25" i="10"/>
  <c r="J25" i="10"/>
  <c r="H25" i="10"/>
  <c r="H13" i="10"/>
  <c r="H14" i="10" s="1"/>
  <c r="H16" i="10" s="1"/>
  <c r="F13" i="10"/>
  <c r="F14" i="10" s="1"/>
  <c r="F16" i="10" s="1"/>
  <c r="J13" i="10"/>
  <c r="J14" i="10" s="1"/>
  <c r="J16" i="10" s="1"/>
  <c r="F35" i="14" l="1"/>
  <c r="F32" i="14"/>
  <c r="F33" i="14"/>
  <c r="H15" i="14"/>
  <c r="F36" i="14"/>
  <c r="J19" i="10"/>
  <c r="J18" i="10"/>
  <c r="F19" i="10"/>
  <c r="F18" i="10"/>
  <c r="H19" i="10"/>
  <c r="H18" i="10"/>
  <c r="H16" i="14" l="1"/>
  <c r="H17" i="14" s="1"/>
  <c r="H26" i="14" s="1"/>
  <c r="H30" i="14" s="1"/>
  <c r="J20" i="10"/>
  <c r="J21" i="10" s="1"/>
  <c r="J23" i="10" s="1"/>
  <c r="J35" i="10" s="1"/>
  <c r="H20" i="10"/>
  <c r="H21" i="10" s="1"/>
  <c r="H23" i="10" s="1"/>
  <c r="H35" i="10" s="1"/>
  <c r="F20" i="10"/>
  <c r="F21" i="10" s="1"/>
  <c r="F23" i="10" s="1"/>
  <c r="F35" i="10" s="1"/>
  <c r="J12" i="7"/>
  <c r="H12" i="7"/>
  <c r="F12" i="7"/>
  <c r="J14" i="6"/>
  <c r="J15" i="6" s="1"/>
  <c r="H14" i="6"/>
  <c r="H15" i="6" s="1"/>
  <c r="F14" i="6"/>
  <c r="F15" i="6" s="1"/>
  <c r="H31" i="14" l="1"/>
  <c r="F26" i="10"/>
  <c r="H26" i="10"/>
  <c r="J26" i="10"/>
  <c r="J13" i="7"/>
  <c r="J14" i="7" s="1"/>
  <c r="J16" i="7" s="1"/>
  <c r="J26" i="6"/>
  <c r="F26" i="6"/>
  <c r="F27" i="6" s="1"/>
  <c r="H26" i="6"/>
  <c r="H13" i="7"/>
  <c r="H14" i="7" s="1"/>
  <c r="F13" i="7"/>
  <c r="F14" i="7" s="1"/>
  <c r="F16" i="7" s="1"/>
  <c r="F16" i="6"/>
  <c r="H16" i="6"/>
  <c r="J16" i="6"/>
  <c r="H35" i="14" l="1"/>
  <c r="H38" i="14" s="1"/>
  <c r="J27" i="14" s="1"/>
  <c r="J28" i="14" s="1"/>
  <c r="H33" i="14"/>
  <c r="H32" i="14"/>
  <c r="F18" i="7"/>
  <c r="H27" i="6"/>
  <c r="J27" i="6"/>
  <c r="H28" i="10"/>
  <c r="H29" i="10" s="1"/>
  <c r="H31" i="10" s="1"/>
  <c r="J28" i="10"/>
  <c r="J29" i="10" s="1"/>
  <c r="J31" i="10" s="1"/>
  <c r="F28" i="10"/>
  <c r="F29" i="10" s="1"/>
  <c r="F31" i="10" s="1"/>
  <c r="J19" i="7"/>
  <c r="J18" i="7"/>
  <c r="H16" i="7"/>
  <c r="H18" i="6"/>
  <c r="F18" i="6"/>
  <c r="J18" i="6"/>
  <c r="J15" i="14" l="1"/>
  <c r="H36" i="14"/>
  <c r="F21" i="6"/>
  <c r="F20" i="6"/>
  <c r="H32" i="10"/>
  <c r="H34" i="10"/>
  <c r="F32" i="10"/>
  <c r="F34" i="10"/>
  <c r="J32" i="10"/>
  <c r="J34" i="10"/>
  <c r="J21" i="6"/>
  <c r="H21" i="6"/>
  <c r="J20" i="7"/>
  <c r="J21" i="7" s="1"/>
  <c r="J23" i="7" s="1"/>
  <c r="J24" i="7" s="1"/>
  <c r="F19" i="7"/>
  <c r="F20" i="7" s="1"/>
  <c r="F21" i="7" s="1"/>
  <c r="H19" i="7"/>
  <c r="H18" i="7"/>
  <c r="J20" i="6"/>
  <c r="H20" i="6"/>
  <c r="H20" i="7" l="1"/>
  <c r="H21" i="7" s="1"/>
  <c r="H23" i="7" s="1"/>
  <c r="H24" i="7" s="1"/>
  <c r="J16" i="14"/>
  <c r="J17" i="14" s="1"/>
  <c r="J26" i="14" s="1"/>
  <c r="F23" i="7"/>
  <c r="F24" i="7" s="1"/>
  <c r="F22" i="6"/>
  <c r="F23" i="6" s="1"/>
  <c r="F25" i="6" s="1"/>
  <c r="F37" i="6" s="1"/>
  <c r="H22" i="6"/>
  <c r="H23" i="6" s="1"/>
  <c r="H25" i="6" s="1"/>
  <c r="J22" i="6"/>
  <c r="J23" i="6" s="1"/>
  <c r="J25" i="6" s="1"/>
  <c r="J30" i="14" l="1"/>
  <c r="J31" i="14" s="1"/>
  <c r="J28" i="6"/>
  <c r="J30" i="6" s="1"/>
  <c r="J31" i="6" s="1"/>
  <c r="J33" i="6" s="1"/>
  <c r="J37" i="6"/>
  <c r="H28" i="6"/>
  <c r="H30" i="6" s="1"/>
  <c r="H31" i="6" s="1"/>
  <c r="H33" i="6" s="1"/>
  <c r="H37" i="6"/>
  <c r="F28" i="6"/>
  <c r="F30" i="6" s="1"/>
  <c r="F31" i="6" s="1"/>
  <c r="J33" i="14" l="1"/>
  <c r="J32" i="14"/>
  <c r="J35" i="14"/>
  <c r="H36" i="6"/>
  <c r="H34" i="6"/>
  <c r="J34" i="6"/>
  <c r="J36" i="6"/>
  <c r="F33" i="6"/>
  <c r="F36" i="6" s="1"/>
  <c r="J36" i="14" l="1"/>
  <c r="L15" i="14"/>
  <c r="J38" i="14"/>
  <c r="L27" i="14" s="1"/>
  <c r="L28" i="14" s="1"/>
  <c r="F34" i="6"/>
  <c r="L16" i="14" l="1"/>
  <c r="L17" i="14" s="1"/>
  <c r="L26" i="14" s="1"/>
  <c r="L30" i="14" l="1"/>
  <c r="L31" i="14" s="1"/>
  <c r="L35" i="14" s="1"/>
  <c r="L36" i="14" l="1"/>
  <c r="N15" i="14"/>
  <c r="N16" i="14" s="1"/>
  <c r="N17" i="14" s="1"/>
  <c r="N26" i="14" s="1"/>
  <c r="L38" i="14"/>
  <c r="N27" i="14" s="1"/>
  <c r="N28" i="14" s="1"/>
  <c r="L32" i="14"/>
  <c r="L33" i="14"/>
  <c r="N30" i="14" l="1"/>
  <c r="N31" i="14" s="1"/>
  <c r="N32" i="14" s="1"/>
  <c r="N33" i="14" l="1"/>
  <c r="N35" i="14"/>
  <c r="N36" i="14" s="1"/>
  <c r="N3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Maneesh Dayananda Kaipunjal</author>
  </authors>
  <commentList>
    <comment ref="H28" authorId="0" shapeId="0" xr:uid="{04D29A15-D204-4668-BE76-868C622FA2DB}">
      <text>
        <r>
          <rPr>
            <b/>
            <sz val="9"/>
            <color indexed="81"/>
            <rFont val="Tahoma"/>
            <family val="2"/>
          </rPr>
          <t>Maneesh Dayananda Kaipunjal:</t>
        </r>
        <r>
          <rPr>
            <sz val="9"/>
            <color indexed="81"/>
            <rFont val="Tahoma"/>
            <family val="2"/>
          </rPr>
          <t xml:space="preserve">
Hurdle is calculated for 2 years as previous year fees PF is zero</t>
        </r>
      </text>
    </comment>
    <comment ref="N28" authorId="0" shapeId="0" xr:uid="{862E8F9B-4BC1-4E7E-B1D7-604E39B544E5}">
      <text>
        <r>
          <rPr>
            <b/>
            <sz val="9"/>
            <color indexed="81"/>
            <rFont val="Tahoma"/>
            <family val="2"/>
          </rPr>
          <t>Maneesh Dayananda Kaipunjal:</t>
        </r>
        <r>
          <rPr>
            <sz val="9"/>
            <color indexed="81"/>
            <rFont val="Tahoma"/>
            <family val="2"/>
          </rPr>
          <t xml:space="preserve">
Hurdle is calculated for 2 years as previous year fees PF is zero</t>
        </r>
      </text>
    </comment>
  </commentList>
</comments>
</file>

<file path=xl/sharedStrings.xml><?xml version="1.0" encoding="utf-8"?>
<sst xmlns="http://schemas.openxmlformats.org/spreadsheetml/2006/main" count="312" uniqueCount="129">
  <si>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</si>
  <si>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</si>
  <si>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</si>
  <si>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</si>
  <si>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</si>
  <si>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</si>
  <si>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</si>
  <si>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</si>
  <si>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</si>
  <si>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</si>
  <si>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</si>
  <si>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</si>
  <si>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</si>
  <si>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</si>
  <si>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</si>
  <si>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</si>
  <si>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</si>
  <si>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</si>
  <si>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</si>
  <si>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</si>
  <si>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</si>
  <si>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</si>
  <si>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</si>
  <si>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</si>
  <si>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</si>
  <si>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</si>
  <si>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</si>
  <si>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</si>
  <si>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</si>
  <si>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</si>
  <si>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</si>
  <si>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</si>
  <si>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</si>
  <si>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</si>
  <si>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</si>
  <si>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</si>
  <si>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</si>
  <si>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</si>
  <si>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</si>
  <si>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</si>
  <si>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</si>
  <si>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</si>
  <si>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</si>
  <si>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</si>
  <si>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</si>
  <si>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</si>
  <si>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</si>
  <si>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</si>
  <si>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</si>
  <si>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</si>
  <si>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</si>
  <si>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</si>
  <si>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</si>
  <si>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</si>
  <si>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</si>
  <si>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</si>
  <si>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</si>
  <si>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</si>
  <si>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</si>
  <si>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</si>
  <si>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</si>
  <si>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</si>
  <si>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</si>
  <si>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</si>
  <si>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</si>
  <si>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</si>
  <si>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</si>
  <si>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</si>
  <si>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</si>
  <si>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</si>
  <si>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</si>
  <si>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</si>
  <si>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</si>
  <si>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</si>
  <si>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</si>
  <si>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</si>
  <si>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</si>
  <si>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</si>
  <si>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</si>
  <si>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</si>
  <si>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</si>
  <si>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</si>
  <si>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</si>
  <si>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</si>
  <si>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</si>
  <si>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</si>
  <si>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</si>
  <si>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</si>
  <si>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</si>
  <si>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</si>
  <si>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</si>
  <si>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</si>
  <si>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</si>
  <si>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</si>
  <si>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</si>
  <si>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</si>
  <si>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</si>
  <si>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</si>
  <si>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</si>
  <si>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</si>
  <si>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</si>
  <si>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</si>
  <si>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</si>
  <si>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</si>
  <si>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</si>
  <si>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</si>
  <si>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</si>
  <si>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</si>
  <si>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</si>
  <si>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</si>
  <si>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</si>
  <si>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</si>
  <si>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</si>
  <si>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</si>
  <si>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</si>
  <si>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</si>
  <si>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</si>
  <si>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</si>
  <si>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</si>
  <si>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this will be default and should not be allowed to change. </t>
  </si>
  <si>
    <t>As per  cell E3</t>
  </si>
  <si>
    <t>calculation</t>
  </si>
  <si>
    <t>Total of above 3</t>
  </si>
  <si>
    <t>Adhoc number</t>
  </si>
  <si>
    <t>I L L U S T R A T I O N   O F   F E E S   &amp;  C H A R G E S  -   M U L T I   Y E A R</t>
  </si>
  <si>
    <t>1st Holder</t>
  </si>
  <si>
    <t>2nd Holder</t>
  </si>
  <si>
    <t>3rd Holder</t>
  </si>
  <si>
    <t>I L L U S T R A T I O N   O F   F E E S   &amp;  C H A R G E S  -   O N E    Y E A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</si>
</sst>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_ ;[Red]\-#,##0.00\ "/>
    <numFmt numFmtId="165" formatCode="#,##0_ ;[Red]\-#,##0\ "/>
    <numFmt numFmtId="166" formatCode="0.000000000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4"/>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indexed="64"/>
      </patternFill>
    </fill>
    <fill>
      <patternFill patternType="solid">
        <fgColor rgb="FFFFFF00"/>
        <bgColor rgb="FFD8D8D8"/>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6"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0" fontId="5" fillId="0" borderId="39" xfId="0" applyFont="1" applyBorder="1" applyAlignment="1">
      <alignment horizontal="right" vertical="center"/>
    </xf>
    <xf numFmtId="0" fontId="0" fillId="4" borderId="12" xfId="0" applyFill="1" applyBorder="1" applyAlignment="1">
      <alignment vertical="center" wrapText="1"/>
    </xf>
    <xf numFmtId="9" fontId="5" fillId="5" borderId="38" xfId="0" applyNumberFormat="1" applyFont="1" applyFill="1" applyBorder="1" applyAlignment="1">
      <alignment horizontal="left" vertical="center"/>
    </xf>
    <xf numFmtId="9" fontId="5" fillId="5" borderId="39" xfId="0" applyNumberFormat="1" applyFont="1" applyFill="1" applyBorder="1" applyAlignment="1">
      <alignment horizontal="left" vertical="center"/>
    </xf>
    <xf numFmtId="9" fontId="5" fillId="5" borderId="40" xfId="0" applyNumberFormat="1" applyFont="1" applyFill="1" applyBorder="1" applyAlignment="1">
      <alignment horizontal="left" vertical="center"/>
    </xf>
    <xf numFmtId="0" fontId="3" fillId="4" borderId="1" xfId="0" applyFont="1" applyFill="1" applyBorder="1" applyAlignment="1">
      <alignment vertical="center" wrapText="1"/>
    </xf>
    <xf numFmtId="0" fontId="3" fillId="0" borderId="41" xfId="0" applyFont="1" applyBorder="1" applyAlignment="1">
      <alignment vertical="center"/>
    </xf>
    <xf numFmtId="0" fontId="0" fillId="0" borderId="41" xfId="0" applyBorder="1" applyAlignment="1">
      <alignment vertical="center"/>
    </xf>
    <xf numFmtId="0" fontId="3" fillId="0" borderId="26" xfId="0" applyFont="1" applyBorder="1" applyAlignment="1">
      <alignment vertical="center" wrapText="1"/>
    </xf>
    <xf numFmtId="0" fontId="3" fillId="0" borderId="26" xfId="0" applyFont="1" applyBorder="1" applyAlignment="1">
      <alignment vertical="center"/>
    </xf>
    <xf numFmtId="0" fontId="0" fillId="0" borderId="2" xfId="0" applyBorder="1" applyAlignment="1">
      <alignment vertical="center"/>
    </xf>
    <xf numFmtId="0" fontId="10" fillId="0" borderId="2" xfId="0" applyFont="1" applyBorder="1" applyAlignment="1">
      <alignment vertical="center"/>
    </xf>
    <xf numFmtId="0" fontId="0" fillId="0" borderId="42" xfId="0" applyBorder="1" applyAlignment="1">
      <alignment vertical="center"/>
    </xf>
    <xf numFmtId="9" fontId="2" fillId="0" borderId="2" xfId="0" applyNumberFormat="1" applyFont="1" applyBorder="1" applyAlignment="1">
      <alignment horizontal="left" vertical="center"/>
    </xf>
    <xf numFmtId="0" fontId="0" fillId="0" borderId="2" xfId="0" applyBorder="1" applyAlignment="1">
      <alignment horizontal="center" vertical="center" wrapText="1"/>
    </xf>
    <xf numFmtId="0" fontId="0" fillId="0" borderId="7" xfId="0" applyBorder="1" applyAlignment="1">
      <alignment vertical="center" wrapText="1"/>
    </xf>
    <xf numFmtId="0" fontId="2" fillId="0" borderId="45" xfId="0" applyFont="1" applyBorder="1" applyAlignment="1">
      <alignment vertical="center" wrapText="1"/>
    </xf>
    <xf numFmtId="0" fontId="0" fillId="4" borderId="3" xfId="0"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wrapText="1"/>
    </xf>
    <xf numFmtId="0" fontId="0" fillId="0" borderId="39" xfId="0" applyBorder="1" applyAlignment="1">
      <alignment vertical="center"/>
    </xf>
    <xf numFmtId="0" fontId="12" fillId="0" borderId="0" xfId="0" applyFont="1" applyAlignment="1">
      <alignmen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12" fillId="0" borderId="0" xfId="0" applyFont="1" applyAlignment="1">
      <alignment horizontal="center"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164" fontId="0" fillId="0" borderId="2" xfId="0" applyNumberFormat="1" applyBorder="1" applyAlignment="1">
      <alignment horizontal="right" vertical="center"/>
    </xf>
    <xf numFmtId="165" fontId="0" fillId="0" borderId="2" xfId="0" applyNumberFormat="1" applyBorder="1" applyAlignment="1">
      <alignment horizontal="right" vertical="center"/>
    </xf>
    <xf numFmtId="43" fontId="0" fillId="0" borderId="2" xfId="1" applyFont="1" applyBorder="1" applyAlignment="1">
      <alignment horizontal="right"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xf>
    <xf numFmtId="10" fontId="0" fillId="0" borderId="2" xfId="2" applyNumberFormat="1" applyFont="1" applyBorder="1" applyAlignment="1">
      <alignment horizontal="righ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4" borderId="8"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0" borderId="12"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11" fillId="6" borderId="0" xfId="0" applyFont="1" applyFill="1" applyAlignment="1">
      <alignment horizontal="center"/>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4" borderId="6" xfId="0" applyNumberFormat="1" applyFont="1" applyFill="1" applyBorder="1" applyAlignment="1">
      <alignment horizontal="right" vertical="center"/>
    </xf>
    <xf numFmtId="0" fontId="4" fillId="4" borderId="6" xfId="0" applyFont="1" applyFill="1" applyBorder="1"/>
    <xf numFmtId="165" fontId="3" fillId="0" borderId="1" xfId="0" applyNumberFormat="1" applyFont="1" applyBorder="1" applyAlignment="1">
      <alignment horizontal="right" vertical="center"/>
    </xf>
    <xf numFmtId="165" fontId="3" fillId="0" borderId="6" xfId="0" applyNumberFormat="1" applyFont="1" applyBorder="1" applyAlignment="1">
      <alignment horizontal="right" vertical="center"/>
    </xf>
    <xf numFmtId="0" fontId="4" fillId="0" borderId="6" xfId="0" applyFont="1" applyBorder="1"/>
    <xf numFmtId="164" fontId="3" fillId="4" borderId="1" xfId="0" applyNumberFormat="1" applyFont="1" applyFill="1" applyBorder="1" applyAlignment="1">
      <alignment horizontal="right" vertical="center"/>
    </xf>
    <xf numFmtId="0" fontId="4" fillId="4" borderId="1" xfId="0" applyFont="1" applyFill="1" applyBorder="1"/>
    <xf numFmtId="0" fontId="4" fillId="4" borderId="13" xfId="0" applyFont="1" applyFill="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4" fillId="0" borderId="13" xfId="0" applyFont="1" applyBorder="1"/>
    <xf numFmtId="165" fontId="4" fillId="0" borderId="1" xfId="0" applyNumberFormat="1" applyFont="1" applyBorder="1"/>
    <xf numFmtId="165" fontId="3" fillId="4" borderId="1" xfId="0" applyNumberFormat="1" applyFont="1" applyFill="1" applyBorder="1" applyAlignment="1">
      <alignment horizontal="right" vertical="center"/>
    </xf>
    <xf numFmtId="164" fontId="3" fillId="0" borderId="1" xfId="0" applyNumberFormat="1" applyFont="1" applyBorder="1" applyAlignment="1">
      <alignment horizontal="right"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tabSelected="1" zoomScaleNormal="100" workbookViewId="0">
      <selection activeCell="F12" sqref="F12:G12"/>
    </sheetView>
  </sheetViews>
  <sheetFormatPr defaultColWidth="8.88671875" defaultRowHeight="14.4" x14ac:dyDescent="0.3"/>
  <cols>
    <col min="1" max="1" width="8.88671875" style="2"/>
    <col min="2" max="2" width="5.44140625" style="48" customWidth="1"/>
    <col min="3" max="3" width="48" style="1" customWidth="1"/>
    <col min="4" max="4" width="4.5546875" style="3" customWidth="1"/>
    <col min="5" max="5" width="18.44140625" style="1" customWidth="1"/>
    <col min="6" max="6" width="8.44140625" style="2" customWidth="1"/>
    <col min="7" max="7" width="5.88671875" style="2" customWidth="1"/>
    <col min="8" max="8" width="8.44140625" style="2" customWidth="1"/>
    <col min="9" max="9" width="5.33203125" style="2" customWidth="1"/>
    <col min="10" max="10" width="10.88671875" style="2" customWidth="1"/>
    <col min="11" max="11" width="3.5546875" style="2" customWidth="1"/>
    <col min="12" max="16384" width="8.88671875" style="2"/>
  </cols>
  <sheetData>
    <row r="2" spans="3:13" ht="14.4" customHeight="1" x14ac:dyDescent="0.3">
      <c r="C2" s="116" t="s">
        <v>128</v>
      </c>
      <c r="D2" s="116"/>
      <c r="E2" s="116"/>
      <c r="F2" s="116"/>
      <c r="G2" s="116"/>
      <c r="H2" s="116"/>
      <c r="I2" s="116"/>
      <c r="J2" s="116"/>
      <c r="K2" s="116"/>
      <c r="L2" s="99"/>
      <c r="M2" s="99"/>
    </row>
    <row r="3" spans="3:13" ht="15" thickBot="1" x14ac:dyDescent="0.35"/>
    <row r="4" spans="3:13" x14ac:dyDescent="0.3">
      <c r="C4" s="32" t="s">
        <v>0</v>
      </c>
      <c r="D4" s="33"/>
      <c r="E4" s="34"/>
      <c r="F4" s="35"/>
      <c r="G4" s="35"/>
      <c r="H4" s="35"/>
      <c r="I4" s="35"/>
      <c r="J4" s="35"/>
      <c r="K4" s="36"/>
    </row>
    <row r="5" spans="3:13" x14ac:dyDescent="0.3">
      <c r="C5" s="73" t="s">
        <v>2</v>
      </c>
      <c r="D5" s="6" t="s">
        <v>15</v>
      </c>
      <c r="E5" s="7">
        <v>10000000</v>
      </c>
      <c r="F5" s="12"/>
      <c r="G5" s="12"/>
      <c r="H5" s="12"/>
      <c r="I5" s="12"/>
      <c r="J5" s="12"/>
      <c r="K5" s="38"/>
    </row>
    <row r="6" spans="3:13" x14ac:dyDescent="0.3">
      <c r="C6" s="73" t="s">
        <v>1</v>
      </c>
      <c r="D6" s="6" t="s">
        <v>16</v>
      </c>
      <c r="E6" s="8">
        <v>2.5000000000000001E-2</v>
      </c>
      <c r="F6" s="12"/>
      <c r="G6" s="12"/>
      <c r="H6" s="12"/>
      <c r="I6" s="12"/>
      <c r="J6" s="12"/>
      <c r="K6" s="38"/>
    </row>
    <row r="7" spans="3:13" x14ac:dyDescent="0.3">
      <c r="C7" s="73" t="s">
        <v>38</v>
      </c>
      <c r="D7" s="6" t="s">
        <v>17</v>
      </c>
      <c r="E7" s="8">
        <v>5.0000000000000001E-3</v>
      </c>
      <c r="G7" s="12"/>
      <c r="H7" s="12"/>
      <c r="I7" s="12"/>
      <c r="J7" s="12"/>
      <c r="K7" s="38"/>
      <c r="L7" s="12" t="s">
        <v>119</v>
      </c>
    </row>
    <row r="8" spans="3:13" x14ac:dyDescent="0.3">
      <c r="C8" s="73" t="s">
        <v>56</v>
      </c>
      <c r="D8" s="6" t="s">
        <v>41</v>
      </c>
      <c r="E8" s="8">
        <v>2E-3</v>
      </c>
      <c r="F8" s="12"/>
      <c r="G8" s="12"/>
      <c r="H8" s="12"/>
      <c r="I8" s="12"/>
      <c r="J8" s="12"/>
      <c r="K8" s="38"/>
    </row>
    <row r="9" spans="3:13" ht="15" thickBot="1" x14ac:dyDescent="0.35">
      <c r="C9" s="37"/>
      <c r="D9" s="6"/>
      <c r="E9" s="5"/>
      <c r="F9" s="66"/>
      <c r="G9" s="31"/>
      <c r="H9" s="31"/>
      <c r="I9" s="31"/>
      <c r="J9" s="31"/>
      <c r="K9" s="69"/>
    </row>
    <row r="10" spans="3:13" ht="15" thickBot="1" x14ac:dyDescent="0.35">
      <c r="C10" s="100" t="s">
        <v>36</v>
      </c>
      <c r="D10" s="101"/>
      <c r="E10" s="102"/>
      <c r="F10" s="103" t="s">
        <v>12</v>
      </c>
      <c r="G10" s="104"/>
      <c r="H10" s="103" t="s">
        <v>13</v>
      </c>
      <c r="I10" s="104"/>
      <c r="J10" s="103" t="s">
        <v>14</v>
      </c>
      <c r="K10" s="104"/>
    </row>
    <row r="11" spans="3:13" x14ac:dyDescent="0.3">
      <c r="C11" s="100"/>
      <c r="D11" s="101"/>
      <c r="E11" s="101"/>
      <c r="F11" s="67" t="s">
        <v>3</v>
      </c>
      <c r="G11" s="68">
        <v>0.2</v>
      </c>
      <c r="H11" s="67" t="s">
        <v>4</v>
      </c>
      <c r="I11" s="68">
        <v>-0.2</v>
      </c>
      <c r="J11" s="67" t="s">
        <v>5</v>
      </c>
      <c r="K11" s="70">
        <v>0</v>
      </c>
    </row>
    <row r="12" spans="3:13" x14ac:dyDescent="0.3">
      <c r="C12" s="37" t="s">
        <v>11</v>
      </c>
      <c r="D12" s="6" t="s">
        <v>19</v>
      </c>
      <c r="E12" s="11" t="s">
        <v>29</v>
      </c>
      <c r="F12" s="105">
        <f>+$E$5</f>
        <v>10000000</v>
      </c>
      <c r="G12" s="105"/>
      <c r="H12" s="105">
        <f>+$E$5</f>
        <v>10000000</v>
      </c>
      <c r="I12" s="105"/>
      <c r="J12" s="105">
        <f>+$E$5</f>
        <v>10000000</v>
      </c>
      <c r="K12" s="106"/>
      <c r="L12" s="2" t="s">
        <v>120</v>
      </c>
    </row>
    <row r="13" spans="3:13" x14ac:dyDescent="0.3">
      <c r="C13" s="37" t="s">
        <v>33</v>
      </c>
      <c r="D13" s="6" t="s">
        <v>20</v>
      </c>
      <c r="E13" s="11" t="s">
        <v>30</v>
      </c>
      <c r="F13" s="105">
        <f>F12*G11</f>
        <v>2000000</v>
      </c>
      <c r="G13" s="105"/>
      <c r="H13" s="105">
        <f>H12*I11</f>
        <v>-2000000</v>
      </c>
      <c r="I13" s="105"/>
      <c r="J13" s="107">
        <f>J12*K11</f>
        <v>0</v>
      </c>
      <c r="K13" s="108"/>
      <c r="L13" s="2" t="s">
        <v>121</v>
      </c>
    </row>
    <row r="14" spans="3:13" x14ac:dyDescent="0.3">
      <c r="C14" s="37" t="s">
        <v>7</v>
      </c>
      <c r="D14" s="6" t="s">
        <v>21</v>
      </c>
      <c r="E14" s="11" t="s">
        <v>31</v>
      </c>
      <c r="F14" s="105">
        <f>F12+F13</f>
        <v>12000000</v>
      </c>
      <c r="G14" s="105"/>
      <c r="H14" s="105">
        <f>H12+H13</f>
        <v>8000000</v>
      </c>
      <c r="I14" s="105"/>
      <c r="J14" s="105">
        <f>J12+J13</f>
        <v>10000000</v>
      </c>
      <c r="K14" s="106"/>
      <c r="L14" s="2" t="s">
        <v>121</v>
      </c>
    </row>
    <row r="15" spans="3:13" x14ac:dyDescent="0.3">
      <c r="C15" s="109"/>
      <c r="D15" s="110"/>
      <c r="E15" s="110"/>
      <c r="F15" s="110"/>
      <c r="G15" s="110"/>
      <c r="H15" s="110"/>
      <c r="I15" s="110"/>
      <c r="J15" s="110"/>
      <c r="K15" s="111"/>
    </row>
    <row r="16" spans="3:13" x14ac:dyDescent="0.3">
      <c r="C16" s="73" t="s">
        <v>63</v>
      </c>
      <c r="D16" s="6" t="s">
        <v>22</v>
      </c>
      <c r="E16" s="11" t="s">
        <v>32</v>
      </c>
      <c r="F16" s="112">
        <f>(F12+F14)/2</f>
        <v>11000000</v>
      </c>
      <c r="G16" s="112"/>
      <c r="H16" s="112">
        <f>(H12+H14)/2</f>
        <v>9000000</v>
      </c>
      <c r="I16" s="112"/>
      <c r="J16" s="112">
        <f>(J12+J14)/2</f>
        <v>10000000</v>
      </c>
      <c r="K16" s="113"/>
    </row>
    <row r="17" spans="2:12" x14ac:dyDescent="0.3">
      <c r="C17" s="109"/>
      <c r="D17" s="110"/>
      <c r="E17" s="110"/>
      <c r="F17" s="110"/>
      <c r="G17" s="110"/>
      <c r="H17" s="110"/>
      <c r="I17" s="110"/>
      <c r="J17" s="110"/>
      <c r="K17" s="111"/>
    </row>
    <row r="18" spans="2:12" x14ac:dyDescent="0.3">
      <c r="C18" s="37" t="s">
        <v>34</v>
      </c>
      <c r="D18" s="6" t="s">
        <v>23</v>
      </c>
      <c r="E18" s="11" t="s">
        <v>55</v>
      </c>
      <c r="F18" s="105">
        <f>+F16*-$E$7</f>
        <v>-55000</v>
      </c>
      <c r="G18" s="105"/>
      <c r="H18" s="105">
        <f>+H16*-$E$7</f>
        <v>-45000</v>
      </c>
      <c r="I18" s="105"/>
      <c r="J18" s="105">
        <f>+J16*-$E$7</f>
        <v>-50000</v>
      </c>
      <c r="K18" s="106"/>
      <c r="L18" s="2" t="s">
        <v>121</v>
      </c>
    </row>
    <row r="19" spans="2:12" x14ac:dyDescent="0.3">
      <c r="C19" s="37" t="s">
        <v>56</v>
      </c>
      <c r="D19" s="6" t="s">
        <v>24</v>
      </c>
      <c r="E19" s="11" t="s">
        <v>57</v>
      </c>
      <c r="F19" s="105">
        <f>+F16*-$E$8</f>
        <v>-22000</v>
      </c>
      <c r="G19" s="105"/>
      <c r="H19" s="105">
        <f>+H16*-$E$8</f>
        <v>-18000</v>
      </c>
      <c r="I19" s="105"/>
      <c r="J19" s="105">
        <f>+J16*-$E$8</f>
        <v>-20000</v>
      </c>
      <c r="K19" s="106"/>
      <c r="L19" s="2" t="s">
        <v>121</v>
      </c>
    </row>
    <row r="20" spans="2:12" x14ac:dyDescent="0.3">
      <c r="C20" s="37" t="s">
        <v>35</v>
      </c>
      <c r="D20" s="6" t="s">
        <v>25</v>
      </c>
      <c r="E20" s="5" t="s">
        <v>58</v>
      </c>
      <c r="F20" s="105">
        <f>+(F16+F18+F19)*-$E$6</f>
        <v>-273075</v>
      </c>
      <c r="G20" s="105"/>
      <c r="H20" s="105">
        <f>+(H16+H18+H19)*-$E$6</f>
        <v>-223425</v>
      </c>
      <c r="I20" s="105"/>
      <c r="J20" s="105">
        <f>+(J16+J18+J19)*-$E$6</f>
        <v>-248250</v>
      </c>
      <c r="K20" s="106"/>
      <c r="L20" s="2" t="s">
        <v>121</v>
      </c>
    </row>
    <row r="21" spans="2:12" x14ac:dyDescent="0.3">
      <c r="C21" s="37" t="s">
        <v>8</v>
      </c>
      <c r="D21" s="6" t="s">
        <v>26</v>
      </c>
      <c r="E21" s="5" t="s">
        <v>59</v>
      </c>
      <c r="F21" s="105">
        <f>+F18+F20+F19</f>
        <v>-350075</v>
      </c>
      <c r="G21" s="105"/>
      <c r="H21" s="105">
        <f>+H18+H20+H19</f>
        <v>-286425</v>
      </c>
      <c r="I21" s="105"/>
      <c r="J21" s="105">
        <f>+J18+J20+J19</f>
        <v>-318250</v>
      </c>
      <c r="K21" s="106"/>
      <c r="L21" s="2" t="s">
        <v>122</v>
      </c>
    </row>
    <row r="22" spans="2:12" x14ac:dyDescent="0.3">
      <c r="C22" s="109"/>
      <c r="D22" s="110"/>
      <c r="E22" s="110"/>
      <c r="F22" s="110"/>
      <c r="G22" s="110"/>
      <c r="H22" s="110"/>
      <c r="I22" s="110"/>
      <c r="J22" s="110"/>
      <c r="K22" s="111"/>
    </row>
    <row r="23" spans="2:12" x14ac:dyDescent="0.3">
      <c r="C23" s="37" t="s">
        <v>9</v>
      </c>
      <c r="D23" s="6" t="s">
        <v>27</v>
      </c>
      <c r="E23" s="5" t="s">
        <v>67</v>
      </c>
      <c r="F23" s="105">
        <f>F14+F21</f>
        <v>11649925</v>
      </c>
      <c r="G23" s="105"/>
      <c r="H23" s="105">
        <f>H14+H21</f>
        <v>7713575</v>
      </c>
      <c r="I23" s="105"/>
      <c r="J23" s="105">
        <f>J14+J21</f>
        <v>9681750</v>
      </c>
      <c r="K23" s="106"/>
      <c r="L23" s="2" t="s">
        <v>121</v>
      </c>
    </row>
    <row r="24" spans="2:12" x14ac:dyDescent="0.3">
      <c r="C24" s="37" t="s">
        <v>10</v>
      </c>
      <c r="D24" s="6" t="s">
        <v>28</v>
      </c>
      <c r="E24" s="5" t="s">
        <v>68</v>
      </c>
      <c r="F24" s="114">
        <f>+F23/F12-1</f>
        <v>0.1649925000000001</v>
      </c>
      <c r="G24" s="114"/>
      <c r="H24" s="114">
        <f>+H23/H12-1</f>
        <v>-0.22864249999999997</v>
      </c>
      <c r="I24" s="114"/>
      <c r="J24" s="114">
        <f>+J23/J12-1</f>
        <v>-3.1824999999999992E-2</v>
      </c>
      <c r="K24" s="115"/>
      <c r="L24" s="2" t="s">
        <v>121</v>
      </c>
    </row>
    <row r="25" spans="2:12" x14ac:dyDescent="0.3">
      <c r="C25" s="37"/>
      <c r="D25" s="6"/>
      <c r="E25" s="5"/>
      <c r="F25" s="12"/>
      <c r="G25" s="12"/>
      <c r="H25" s="12"/>
      <c r="I25" s="12"/>
      <c r="J25" s="12"/>
      <c r="K25" s="38"/>
    </row>
    <row r="26" spans="2:12" ht="15" thickBot="1" x14ac:dyDescent="0.35">
      <c r="B26" s="51"/>
      <c r="C26" s="120" t="s">
        <v>88</v>
      </c>
      <c r="D26" s="121"/>
      <c r="E26" s="121"/>
      <c r="F26" s="121"/>
      <c r="G26" s="121"/>
      <c r="H26" s="121"/>
      <c r="I26" s="121"/>
      <c r="J26" s="121"/>
      <c r="K26" s="122"/>
    </row>
    <row r="27" spans="2:12" s="4" customFormat="1" ht="41.25" customHeight="1" thickBot="1" x14ac:dyDescent="0.35">
      <c r="B27" s="52">
        <v>1</v>
      </c>
      <c r="C27" s="117" t="s">
        <v>118</v>
      </c>
      <c r="D27" s="118"/>
      <c r="E27" s="118"/>
      <c r="F27" s="118"/>
      <c r="G27" s="118"/>
      <c r="H27" s="118"/>
      <c r="I27" s="118"/>
      <c r="J27" s="118"/>
      <c r="K27" s="119"/>
    </row>
    <row r="28" spans="2:12" s="4" customFormat="1" ht="37.5" customHeight="1" thickBot="1" x14ac:dyDescent="0.35">
      <c r="B28" s="52">
        <f t="shared" ref="B28:B32" si="0">+B27+1</f>
        <v>2</v>
      </c>
      <c r="C28" s="117" t="s">
        <v>61</v>
      </c>
      <c r="D28" s="118"/>
      <c r="E28" s="118"/>
      <c r="F28" s="118"/>
      <c r="G28" s="118"/>
      <c r="H28" s="118"/>
      <c r="I28" s="118"/>
      <c r="J28" s="118"/>
      <c r="K28" s="119"/>
    </row>
    <row r="29" spans="2:12" s="4" customFormat="1" ht="33.75" customHeight="1" thickBot="1" x14ac:dyDescent="0.35">
      <c r="B29" s="52">
        <f t="shared" si="0"/>
        <v>3</v>
      </c>
      <c r="C29" s="117" t="s">
        <v>60</v>
      </c>
      <c r="D29" s="118"/>
      <c r="E29" s="118"/>
      <c r="F29" s="118"/>
      <c r="G29" s="118"/>
      <c r="H29" s="118"/>
      <c r="I29" s="118"/>
      <c r="J29" s="118"/>
      <c r="K29" s="119"/>
    </row>
    <row r="30" spans="2:12" s="4" customFormat="1" ht="29.25" customHeight="1" thickBot="1" x14ac:dyDescent="0.35">
      <c r="B30" s="52">
        <f t="shared" si="0"/>
        <v>4</v>
      </c>
      <c r="C30" s="123" t="s">
        <v>37</v>
      </c>
      <c r="D30" s="124"/>
      <c r="E30" s="124"/>
      <c r="F30" s="124"/>
      <c r="G30" s="124"/>
      <c r="H30" s="124"/>
      <c r="I30" s="124"/>
      <c r="J30" s="124"/>
      <c r="K30" s="125"/>
    </row>
    <row r="31" spans="2:12" s="4" customFormat="1" ht="33.75" customHeight="1" thickBot="1" x14ac:dyDescent="0.35">
      <c r="B31" s="52">
        <f t="shared" si="0"/>
        <v>5</v>
      </c>
      <c r="C31" s="117" t="s">
        <v>62</v>
      </c>
      <c r="D31" s="118"/>
      <c r="E31" s="118"/>
      <c r="F31" s="118"/>
      <c r="G31" s="118"/>
      <c r="H31" s="118"/>
      <c r="I31" s="118"/>
      <c r="J31" s="118"/>
      <c r="K31" s="119"/>
    </row>
    <row r="32" spans="2:12" s="4" customFormat="1" ht="15" thickBot="1" x14ac:dyDescent="0.35">
      <c r="B32" s="52">
        <f t="shared" si="0"/>
        <v>6</v>
      </c>
      <c r="C32" s="117" t="s">
        <v>51</v>
      </c>
      <c r="D32" s="118"/>
      <c r="E32" s="118"/>
      <c r="F32" s="118"/>
      <c r="G32" s="118"/>
      <c r="H32" s="118"/>
      <c r="I32" s="118"/>
      <c r="J32" s="118"/>
      <c r="K32" s="119"/>
    </row>
    <row r="33" spans="2:11" s="4" customFormat="1" ht="34.5" customHeight="1" thickBot="1" x14ac:dyDescent="0.35">
      <c r="B33" s="52">
        <f t="shared" ref="B33" si="1">+B32+1</f>
        <v>7</v>
      </c>
      <c r="C33" s="117" t="s">
        <v>64</v>
      </c>
      <c r="D33" s="118"/>
      <c r="E33" s="118"/>
      <c r="F33" s="118"/>
      <c r="G33" s="118"/>
      <c r="H33" s="118"/>
      <c r="I33" s="118"/>
      <c r="J33" s="118"/>
      <c r="K33" s="119"/>
    </row>
    <row r="34" spans="2:11" ht="28.5" customHeight="1" thickBot="1" x14ac:dyDescent="0.35">
      <c r="B34" s="52">
        <v>8</v>
      </c>
      <c r="C34" s="117" t="s">
        <v>104</v>
      </c>
      <c r="D34" s="118"/>
      <c r="E34" s="118"/>
      <c r="F34" s="118"/>
      <c r="G34" s="118"/>
      <c r="H34" s="118"/>
      <c r="I34" s="118"/>
      <c r="J34" s="118"/>
      <c r="K34" s="119"/>
    </row>
  </sheetData>
  <mergeCells count="47">
    <mergeCell ref="C2:K2"/>
    <mergeCell ref="C34:K34"/>
    <mergeCell ref="C32:K32"/>
    <mergeCell ref="C33:K33"/>
    <mergeCell ref="C26:K26"/>
    <mergeCell ref="C27:K27"/>
    <mergeCell ref="C28:K28"/>
    <mergeCell ref="C29:K29"/>
    <mergeCell ref="C30:K30"/>
    <mergeCell ref="C31:K31"/>
    <mergeCell ref="F19:G19"/>
    <mergeCell ref="H19:I19"/>
    <mergeCell ref="J19:K19"/>
    <mergeCell ref="C22:K22"/>
    <mergeCell ref="F23:G23"/>
    <mergeCell ref="H23:I23"/>
    <mergeCell ref="J23:K23"/>
    <mergeCell ref="F24:G24"/>
    <mergeCell ref="H24:I24"/>
    <mergeCell ref="J24:K24"/>
    <mergeCell ref="F20:G20"/>
    <mergeCell ref="H20:I20"/>
    <mergeCell ref="J20:K20"/>
    <mergeCell ref="F21:G21"/>
    <mergeCell ref="H21:I21"/>
    <mergeCell ref="J21:K21"/>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C10:E11"/>
    <mergeCell ref="F10:G10"/>
    <mergeCell ref="H10:I10"/>
    <mergeCell ref="J10:K10"/>
    <mergeCell ref="F12:G12"/>
    <mergeCell ref="H12:I12"/>
    <mergeCell ref="J12:K12"/>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57"/>
  <sheetViews>
    <sheetView showGridLines="0" zoomScale="86" zoomScaleNormal="100" workbookViewId="0"/>
  </sheetViews>
  <sheetFormatPr defaultColWidth="8.88671875" defaultRowHeight="14.4" x14ac:dyDescent="0.3"/>
  <cols>
    <col min="1" max="1" width="8.88671875" style="2"/>
    <col min="2" max="2" width="5.44140625" style="48" customWidth="1"/>
    <col min="3" max="3" width="56.109375" style="1" customWidth="1"/>
    <col min="4" max="4" width="4.5546875" style="3" customWidth="1"/>
    <col min="5" max="5" width="17.88671875" style="1" customWidth="1"/>
    <col min="6" max="6" width="10.44140625" style="2" bestFit="1" customWidth="1"/>
    <col min="7" max="7" width="5.6640625" style="2" customWidth="1"/>
    <col min="8" max="8" width="10.44140625" style="2" customWidth="1"/>
    <col min="9" max="9" width="6.77734375" style="2" customWidth="1"/>
    <col min="10" max="10" width="12.33203125" style="2" customWidth="1"/>
    <col min="11" max="11" width="6.109375" style="2" customWidth="1"/>
    <col min="12" max="12" width="9.88671875" style="2" bestFit="1" customWidth="1"/>
    <col min="13" max="13" width="3.5546875" style="2" bestFit="1" customWidth="1"/>
    <col min="14" max="16384" width="8.88671875" style="2"/>
  </cols>
  <sheetData>
    <row r="2" spans="2:13" x14ac:dyDescent="0.3">
      <c r="C2" s="116" t="s">
        <v>128</v>
      </c>
      <c r="D2" s="116"/>
      <c r="E2" s="116"/>
      <c r="F2" s="116"/>
      <c r="G2" s="116"/>
      <c r="H2" s="116"/>
      <c r="I2" s="116"/>
      <c r="J2" s="116"/>
      <c r="K2" s="116"/>
      <c r="L2" s="116"/>
      <c r="M2" s="116"/>
    </row>
    <row r="3" spans="2:13" ht="15" thickBot="1" x14ac:dyDescent="0.35"/>
    <row r="4" spans="2:13" x14ac:dyDescent="0.3">
      <c r="B4" s="93"/>
      <c r="C4" s="88" t="s">
        <v>0</v>
      </c>
      <c r="D4" s="33"/>
      <c r="E4" s="34"/>
      <c r="F4" s="35"/>
      <c r="G4" s="35"/>
      <c r="H4" s="35"/>
      <c r="I4" s="35"/>
      <c r="J4" s="35"/>
      <c r="K4" s="35"/>
      <c r="L4" s="82"/>
      <c r="M4" s="96"/>
    </row>
    <row r="5" spans="2:13" x14ac:dyDescent="0.3">
      <c r="B5" s="94"/>
      <c r="C5" s="89" t="s">
        <v>2</v>
      </c>
      <c r="D5" s="6" t="s">
        <v>15</v>
      </c>
      <c r="E5" s="7">
        <v>10000000</v>
      </c>
      <c r="F5" s="12"/>
      <c r="G5" s="12"/>
      <c r="H5" s="12"/>
      <c r="I5" s="12"/>
      <c r="J5" s="12"/>
      <c r="K5" s="12"/>
      <c r="L5" s="82"/>
      <c r="M5" s="96"/>
    </row>
    <row r="6" spans="2:13" x14ac:dyDescent="0.3">
      <c r="B6" s="94"/>
      <c r="C6" s="89" t="s">
        <v>1</v>
      </c>
      <c r="D6" s="6" t="s">
        <v>16</v>
      </c>
      <c r="E6" s="8">
        <v>0.02</v>
      </c>
      <c r="F6" s="12"/>
      <c r="G6" s="12"/>
      <c r="H6" s="12"/>
      <c r="I6" s="12"/>
      <c r="J6" s="12"/>
      <c r="K6" s="12"/>
      <c r="L6" s="82"/>
      <c r="M6" s="96"/>
    </row>
    <row r="7" spans="2:13" x14ac:dyDescent="0.3">
      <c r="B7" s="94"/>
      <c r="C7" s="90" t="s">
        <v>6</v>
      </c>
      <c r="D7" s="6" t="s">
        <v>17</v>
      </c>
      <c r="E7" s="8">
        <v>5.0000000000000001E-3</v>
      </c>
      <c r="F7" s="12"/>
      <c r="G7" s="12"/>
      <c r="H7" s="12"/>
      <c r="I7" s="12"/>
      <c r="J7" s="12"/>
      <c r="K7" s="12"/>
      <c r="L7" s="82"/>
      <c r="M7" s="96"/>
    </row>
    <row r="8" spans="2:13" x14ac:dyDescent="0.3">
      <c r="B8" s="94"/>
      <c r="C8" s="89" t="s">
        <v>39</v>
      </c>
      <c r="D8" s="6" t="s">
        <v>41</v>
      </c>
      <c r="E8" s="8">
        <v>0.2</v>
      </c>
      <c r="F8" s="12"/>
      <c r="G8" s="12"/>
      <c r="H8" s="12"/>
      <c r="I8" s="12"/>
      <c r="J8" s="12"/>
      <c r="K8" s="12"/>
      <c r="L8" s="82"/>
      <c r="M8" s="96"/>
    </row>
    <row r="9" spans="2:13" x14ac:dyDescent="0.3">
      <c r="B9" s="94"/>
      <c r="C9" s="89" t="s">
        <v>40</v>
      </c>
      <c r="D9" s="6" t="s">
        <v>42</v>
      </c>
      <c r="E9" s="8">
        <v>0.12</v>
      </c>
      <c r="F9" s="12"/>
      <c r="G9" s="12"/>
      <c r="H9" s="12"/>
      <c r="I9" s="12"/>
      <c r="J9" s="12"/>
      <c r="K9" s="12"/>
      <c r="L9" s="82"/>
      <c r="M9" s="96"/>
    </row>
    <row r="10" spans="2:13" x14ac:dyDescent="0.3">
      <c r="B10" s="94"/>
      <c r="C10" s="89" t="s">
        <v>56</v>
      </c>
      <c r="D10" s="6" t="s">
        <v>65</v>
      </c>
      <c r="E10" s="8">
        <v>2.5000000000000001E-3</v>
      </c>
      <c r="F10" s="12"/>
      <c r="G10" s="12"/>
      <c r="H10" s="12"/>
      <c r="I10" s="12"/>
      <c r="J10" s="12"/>
      <c r="K10" s="12"/>
      <c r="L10" s="82"/>
      <c r="M10" s="96"/>
    </row>
    <row r="11" spans="2:13" ht="15" thickBot="1" x14ac:dyDescent="0.35">
      <c r="B11" s="94"/>
      <c r="C11" s="90"/>
      <c r="D11" s="6"/>
      <c r="E11" s="5"/>
      <c r="F11" s="66"/>
      <c r="G11" s="31"/>
      <c r="H11" s="12"/>
      <c r="I11" s="12"/>
      <c r="J11" s="12"/>
      <c r="K11" s="98"/>
      <c r="L11" s="82"/>
      <c r="M11" s="96"/>
    </row>
    <row r="12" spans="2:13" ht="15" thickBot="1" x14ac:dyDescent="0.35">
      <c r="B12" s="94"/>
      <c r="C12" s="128" t="s">
        <v>79</v>
      </c>
      <c r="D12" s="101"/>
      <c r="E12" s="102"/>
      <c r="F12" s="132" t="s">
        <v>12</v>
      </c>
      <c r="G12" s="133"/>
      <c r="H12" s="132" t="s">
        <v>13</v>
      </c>
      <c r="I12" s="133"/>
      <c r="J12" s="132" t="s">
        <v>14</v>
      </c>
      <c r="K12" s="134"/>
      <c r="L12" s="82"/>
      <c r="M12" s="96"/>
    </row>
    <row r="13" spans="2:13" x14ac:dyDescent="0.3">
      <c r="B13" s="94"/>
      <c r="C13" s="128"/>
      <c r="D13" s="101"/>
      <c r="E13" s="101"/>
      <c r="F13" s="67" t="s">
        <v>3</v>
      </c>
      <c r="G13" s="68">
        <v>0.2</v>
      </c>
      <c r="H13" s="9" t="s">
        <v>4</v>
      </c>
      <c r="I13" s="10">
        <v>-0.2</v>
      </c>
      <c r="J13" s="9" t="s">
        <v>5</v>
      </c>
      <c r="K13" s="85">
        <v>0</v>
      </c>
      <c r="L13" s="82"/>
      <c r="M13" s="96"/>
    </row>
    <row r="14" spans="2:13" x14ac:dyDescent="0.3">
      <c r="B14" s="94"/>
      <c r="C14" s="90" t="s">
        <v>11</v>
      </c>
      <c r="D14" s="6" t="s">
        <v>19</v>
      </c>
      <c r="E14" s="11" t="s">
        <v>29</v>
      </c>
      <c r="F14" s="105">
        <f>+$E$5</f>
        <v>10000000</v>
      </c>
      <c r="G14" s="105"/>
      <c r="H14" s="105">
        <f>+$E$5</f>
        <v>10000000</v>
      </c>
      <c r="I14" s="105"/>
      <c r="J14" s="105">
        <f>+$E$5</f>
        <v>10000000</v>
      </c>
      <c r="K14" s="130"/>
      <c r="L14" s="82"/>
      <c r="M14" s="96"/>
    </row>
    <row r="15" spans="2:13" x14ac:dyDescent="0.3">
      <c r="B15" s="94"/>
      <c r="C15" s="90" t="s">
        <v>33</v>
      </c>
      <c r="D15" s="6" t="s">
        <v>20</v>
      </c>
      <c r="E15" s="11" t="s">
        <v>30</v>
      </c>
      <c r="F15" s="105">
        <f>F14*G13</f>
        <v>2000000</v>
      </c>
      <c r="G15" s="105"/>
      <c r="H15" s="105">
        <f>H14*I13</f>
        <v>-2000000</v>
      </c>
      <c r="I15" s="105"/>
      <c r="J15" s="107">
        <f>J14*K13</f>
        <v>0</v>
      </c>
      <c r="K15" s="131"/>
      <c r="L15" s="82"/>
      <c r="M15" s="96"/>
    </row>
    <row r="16" spans="2:13" x14ac:dyDescent="0.3">
      <c r="B16" s="94"/>
      <c r="C16" s="90" t="s">
        <v>7</v>
      </c>
      <c r="D16" s="6" t="s">
        <v>21</v>
      </c>
      <c r="E16" s="11" t="s">
        <v>31</v>
      </c>
      <c r="F16" s="105">
        <f>F14+F15</f>
        <v>12000000</v>
      </c>
      <c r="G16" s="105"/>
      <c r="H16" s="105">
        <f>H14+H15</f>
        <v>8000000</v>
      </c>
      <c r="I16" s="105"/>
      <c r="J16" s="105">
        <f>J14+J15</f>
        <v>10000000</v>
      </c>
      <c r="K16" s="130"/>
      <c r="L16" s="84"/>
      <c r="M16" s="96"/>
    </row>
    <row r="17" spans="2:13" x14ac:dyDescent="0.3">
      <c r="B17" s="94"/>
      <c r="C17" s="126"/>
      <c r="D17" s="110"/>
      <c r="E17" s="110"/>
      <c r="F17" s="110"/>
      <c r="G17" s="110"/>
      <c r="H17" s="110"/>
      <c r="I17" s="110"/>
      <c r="J17" s="110"/>
      <c r="K17" s="127"/>
      <c r="L17" s="82"/>
      <c r="M17" s="96"/>
    </row>
    <row r="18" spans="2:13" x14ac:dyDescent="0.3">
      <c r="B18" s="94"/>
      <c r="C18" s="89" t="s">
        <v>18</v>
      </c>
      <c r="D18" s="6" t="s">
        <v>22</v>
      </c>
      <c r="E18" s="11" t="s">
        <v>32</v>
      </c>
      <c r="F18" s="112">
        <f>(F14+F16)/2</f>
        <v>11000000</v>
      </c>
      <c r="G18" s="112"/>
      <c r="H18" s="112">
        <f>(H14+H16)/2</f>
        <v>9000000</v>
      </c>
      <c r="I18" s="112"/>
      <c r="J18" s="112">
        <f>(J14+J16)/2</f>
        <v>10000000</v>
      </c>
      <c r="K18" s="129"/>
      <c r="L18" s="82"/>
      <c r="M18" s="96"/>
    </row>
    <row r="19" spans="2:13" x14ac:dyDescent="0.3">
      <c r="B19" s="94"/>
      <c r="C19" s="126"/>
      <c r="D19" s="110"/>
      <c r="E19" s="110"/>
      <c r="F19" s="110"/>
      <c r="G19" s="110"/>
      <c r="H19" s="110"/>
      <c r="I19" s="110"/>
      <c r="J19" s="110"/>
      <c r="K19" s="127"/>
      <c r="L19" s="82"/>
      <c r="M19" s="96"/>
    </row>
    <row r="20" spans="2:13" x14ac:dyDescent="0.3">
      <c r="B20" s="94"/>
      <c r="C20" s="90" t="s">
        <v>34</v>
      </c>
      <c r="D20" s="6" t="s">
        <v>23</v>
      </c>
      <c r="E20" s="11" t="s">
        <v>55</v>
      </c>
      <c r="F20" s="105">
        <f>+F18*-$E$7</f>
        <v>-55000</v>
      </c>
      <c r="G20" s="105"/>
      <c r="H20" s="105">
        <f>+H18*-$E$7</f>
        <v>-45000</v>
      </c>
      <c r="I20" s="105"/>
      <c r="J20" s="105">
        <f>+J18*-$E$7</f>
        <v>-50000</v>
      </c>
      <c r="K20" s="130"/>
      <c r="L20" s="82"/>
      <c r="M20" s="96"/>
    </row>
    <row r="21" spans="2:13" x14ac:dyDescent="0.3">
      <c r="B21" s="94"/>
      <c r="C21" s="90" t="s">
        <v>56</v>
      </c>
      <c r="D21" s="6" t="s">
        <v>24</v>
      </c>
      <c r="E21" s="11" t="s">
        <v>66</v>
      </c>
      <c r="F21" s="105">
        <f>+F18*-$E$10</f>
        <v>-27500</v>
      </c>
      <c r="G21" s="105"/>
      <c r="H21" s="105">
        <f>+H18*-$E$10</f>
        <v>-22500</v>
      </c>
      <c r="I21" s="105"/>
      <c r="J21" s="105">
        <f>+J18*-$E$10</f>
        <v>-25000</v>
      </c>
      <c r="K21" s="130"/>
      <c r="L21" s="82"/>
      <c r="M21" s="96"/>
    </row>
    <row r="22" spans="2:13" x14ac:dyDescent="0.3">
      <c r="B22" s="94"/>
      <c r="C22" s="90" t="s">
        <v>35</v>
      </c>
      <c r="D22" s="6" t="s">
        <v>25</v>
      </c>
      <c r="E22" s="5" t="s">
        <v>58</v>
      </c>
      <c r="F22" s="105">
        <f>+(F18+F20+F21)*-$E$6</f>
        <v>-218350</v>
      </c>
      <c r="G22" s="105"/>
      <c r="H22" s="105">
        <f>+(H18+H20+H21)*-$E$6</f>
        <v>-178650</v>
      </c>
      <c r="I22" s="105"/>
      <c r="J22" s="105">
        <f>+(J18+J20+J21)*-$E$6</f>
        <v>-198500</v>
      </c>
      <c r="K22" s="130"/>
      <c r="L22" s="79"/>
      <c r="M22" s="96"/>
    </row>
    <row r="23" spans="2:13" x14ac:dyDescent="0.3">
      <c r="B23" s="94"/>
      <c r="C23" s="90" t="s">
        <v>69</v>
      </c>
      <c r="D23" s="6" t="s">
        <v>26</v>
      </c>
      <c r="E23" s="5" t="s">
        <v>59</v>
      </c>
      <c r="F23" s="105">
        <f>+F20+F22+F21</f>
        <v>-300850</v>
      </c>
      <c r="G23" s="105"/>
      <c r="H23" s="105">
        <f>+H20+H22+H21</f>
        <v>-246150</v>
      </c>
      <c r="I23" s="105"/>
      <c r="J23" s="105">
        <f>+J20+J22+J21</f>
        <v>-273500</v>
      </c>
      <c r="K23" s="130"/>
      <c r="L23" s="82"/>
      <c r="M23" s="96"/>
    </row>
    <row r="24" spans="2:13" x14ac:dyDescent="0.3">
      <c r="B24" s="94"/>
      <c r="C24" s="126"/>
      <c r="D24" s="110"/>
      <c r="E24" s="110"/>
      <c r="F24" s="110"/>
      <c r="G24" s="110"/>
      <c r="H24" s="110"/>
      <c r="I24" s="110"/>
      <c r="J24" s="110"/>
      <c r="K24" s="127"/>
      <c r="L24" s="82"/>
      <c r="M24" s="96"/>
    </row>
    <row r="25" spans="2:13" x14ac:dyDescent="0.3">
      <c r="B25" s="94"/>
      <c r="C25" s="90" t="s">
        <v>43</v>
      </c>
      <c r="D25" s="6" t="s">
        <v>27</v>
      </c>
      <c r="E25" s="5" t="s">
        <v>67</v>
      </c>
      <c r="F25" s="105">
        <f>F16+F23</f>
        <v>11699150</v>
      </c>
      <c r="G25" s="105"/>
      <c r="H25" s="105">
        <f>H16+H23</f>
        <v>7753850</v>
      </c>
      <c r="I25" s="105"/>
      <c r="J25" s="105">
        <f>J16+J23</f>
        <v>9726500</v>
      </c>
      <c r="K25" s="130"/>
      <c r="L25" s="82"/>
      <c r="M25" s="96"/>
    </row>
    <row r="26" spans="2:13" ht="49.8" customHeight="1" x14ac:dyDescent="0.3">
      <c r="B26" s="94"/>
      <c r="C26" s="90" t="s">
        <v>71</v>
      </c>
      <c r="D26" s="6" t="s">
        <v>28</v>
      </c>
      <c r="E26" s="5"/>
      <c r="F26" s="105">
        <f>F14</f>
        <v>10000000</v>
      </c>
      <c r="G26" s="105"/>
      <c r="H26" s="105">
        <f>H14</f>
        <v>10000000</v>
      </c>
      <c r="I26" s="105"/>
      <c r="J26" s="105">
        <f>J14</f>
        <v>10000000</v>
      </c>
      <c r="K26" s="130"/>
      <c r="L26" s="84"/>
      <c r="M26" s="96"/>
    </row>
    <row r="27" spans="2:13" x14ac:dyDescent="0.3">
      <c r="B27" s="94"/>
      <c r="C27" s="92" t="s">
        <v>72</v>
      </c>
      <c r="D27" s="6" t="s">
        <v>45</v>
      </c>
      <c r="E27" s="13" t="s">
        <v>70</v>
      </c>
      <c r="F27" s="105">
        <f>(F26*$E$9)</f>
        <v>1200000</v>
      </c>
      <c r="G27" s="105"/>
      <c r="H27" s="105">
        <f>(H26*$E$9)</f>
        <v>1200000</v>
      </c>
      <c r="I27" s="105"/>
      <c r="J27" s="105">
        <f>(J26*$E$9)</f>
        <v>1200000</v>
      </c>
      <c r="K27" s="130"/>
      <c r="L27" s="82"/>
      <c r="M27" s="96"/>
    </row>
    <row r="28" spans="2:13" ht="48.6" customHeight="1" x14ac:dyDescent="0.3">
      <c r="B28" s="94"/>
      <c r="C28" s="90" t="s">
        <v>73</v>
      </c>
      <c r="D28" s="6" t="s">
        <v>46</v>
      </c>
      <c r="E28" s="5" t="s">
        <v>74</v>
      </c>
      <c r="F28" s="105" t="str">
        <f>IF(F25&gt;(F26+F27),("Yes"),("No Pfee"))</f>
        <v>Yes</v>
      </c>
      <c r="G28" s="105"/>
      <c r="H28" s="105" t="str">
        <f>IF(H25&gt;(H26+H27),("Yes"),("No Pfee"))</f>
        <v>No Pfee</v>
      </c>
      <c r="I28" s="105"/>
      <c r="J28" s="105" t="str">
        <f>IF(J25&gt;(J26+J27),("Yes"),("No Pfee"))</f>
        <v>No Pfee</v>
      </c>
      <c r="K28" s="130"/>
      <c r="L28" s="82"/>
      <c r="M28" s="96"/>
    </row>
    <row r="29" spans="2:13" x14ac:dyDescent="0.3">
      <c r="B29" s="94"/>
      <c r="C29" s="136" t="s">
        <v>44</v>
      </c>
      <c r="D29" s="137"/>
      <c r="E29" s="137"/>
      <c r="F29" s="137"/>
      <c r="G29" s="137"/>
      <c r="H29" s="137"/>
      <c r="I29" s="137"/>
      <c r="J29" s="137"/>
      <c r="K29" s="138"/>
      <c r="L29" s="82"/>
      <c r="M29" s="96"/>
    </row>
    <row r="30" spans="2:13" x14ac:dyDescent="0.3">
      <c r="B30" s="94"/>
      <c r="C30" s="90" t="s">
        <v>53</v>
      </c>
      <c r="D30" s="6" t="s">
        <v>47</v>
      </c>
      <c r="E30" s="5" t="s">
        <v>75</v>
      </c>
      <c r="F30" s="105">
        <f>+IF(F28="Yes",(F25-F26-F27),(0))</f>
        <v>499150</v>
      </c>
      <c r="G30" s="105"/>
      <c r="H30" s="105">
        <f>+IF(H28="Yes",(H25-H26-H27),(0))</f>
        <v>0</v>
      </c>
      <c r="I30" s="105"/>
      <c r="J30" s="105">
        <f>+IF(J28="Yes",(J25-J26-J27),(0))</f>
        <v>0</v>
      </c>
      <c r="K30" s="130"/>
      <c r="L30" s="82"/>
      <c r="M30" s="96"/>
    </row>
    <row r="31" spans="2:13" x14ac:dyDescent="0.3">
      <c r="B31" s="94"/>
      <c r="C31" s="92" t="s">
        <v>48</v>
      </c>
      <c r="D31" s="6" t="s">
        <v>49</v>
      </c>
      <c r="E31" s="13" t="s">
        <v>76</v>
      </c>
      <c r="F31" s="105">
        <f>+F30*-$E$8</f>
        <v>-99830</v>
      </c>
      <c r="G31" s="105"/>
      <c r="H31" s="105">
        <f>+H30*-$E$8</f>
        <v>0</v>
      </c>
      <c r="I31" s="105"/>
      <c r="J31" s="105">
        <f>+J30*-$E$8</f>
        <v>0</v>
      </c>
      <c r="K31" s="130"/>
      <c r="L31" s="82"/>
      <c r="M31" s="96"/>
    </row>
    <row r="32" spans="2:13" x14ac:dyDescent="0.3">
      <c r="B32" s="94"/>
      <c r="C32" s="91"/>
      <c r="D32" s="6"/>
      <c r="E32" s="6"/>
      <c r="F32" s="6"/>
      <c r="G32" s="6"/>
      <c r="H32" s="6"/>
      <c r="I32" s="6"/>
      <c r="J32" s="6"/>
      <c r="K32" s="86"/>
      <c r="L32" s="82"/>
      <c r="M32" s="96"/>
    </row>
    <row r="33" spans="2:13" ht="28.8" x14ac:dyDescent="0.3">
      <c r="B33" s="94"/>
      <c r="C33" s="90" t="s">
        <v>54</v>
      </c>
      <c r="D33" s="6" t="s">
        <v>50</v>
      </c>
      <c r="E33" s="5" t="s">
        <v>77</v>
      </c>
      <c r="F33" s="105">
        <f>+F25+F31</f>
        <v>11599320</v>
      </c>
      <c r="G33" s="105"/>
      <c r="H33" s="105">
        <f>+H25+H31</f>
        <v>7753850</v>
      </c>
      <c r="I33" s="105"/>
      <c r="J33" s="105">
        <f>+J25+J31</f>
        <v>9726500</v>
      </c>
      <c r="K33" s="130"/>
      <c r="L33" s="82"/>
      <c r="M33" s="96"/>
    </row>
    <row r="34" spans="2:13" x14ac:dyDescent="0.3">
      <c r="B34" s="94"/>
      <c r="C34" s="90" t="s">
        <v>10</v>
      </c>
      <c r="D34" s="6" t="s">
        <v>52</v>
      </c>
      <c r="E34" s="5" t="s">
        <v>78</v>
      </c>
      <c r="F34" s="114">
        <f>+F33/F14-1</f>
        <v>0.15993199999999996</v>
      </c>
      <c r="G34" s="114"/>
      <c r="H34" s="114">
        <f>+H33/H14-1</f>
        <v>-0.22461500000000001</v>
      </c>
      <c r="I34" s="114"/>
      <c r="J34" s="114">
        <f>+J33/J14-1</f>
        <v>-2.7349999999999985E-2</v>
      </c>
      <c r="K34" s="135"/>
      <c r="L34" s="82"/>
      <c r="M34" s="96"/>
    </row>
    <row r="35" spans="2:13" x14ac:dyDescent="0.3">
      <c r="B35" s="94"/>
      <c r="C35" s="91"/>
      <c r="D35" s="6"/>
      <c r="E35" s="6"/>
      <c r="F35" s="6"/>
      <c r="G35" s="6"/>
      <c r="H35" s="6"/>
      <c r="I35" s="6"/>
      <c r="J35" s="6"/>
      <c r="K35" s="86"/>
      <c r="L35" s="82"/>
      <c r="M35" s="96"/>
    </row>
    <row r="36" spans="2:13" ht="50.4" customHeight="1" x14ac:dyDescent="0.3">
      <c r="B36" s="94"/>
      <c r="C36" s="90" t="s">
        <v>111</v>
      </c>
      <c r="D36" s="6" t="s">
        <v>80</v>
      </c>
      <c r="E36" s="5" t="s">
        <v>87</v>
      </c>
      <c r="F36" s="105">
        <f>+MAX(F26,F33)</f>
        <v>11599320</v>
      </c>
      <c r="G36" s="105"/>
      <c r="H36" s="105">
        <f>+MAX(H26,H33)</f>
        <v>10000000</v>
      </c>
      <c r="I36" s="105"/>
      <c r="J36" s="105">
        <f>+MAX(J26,J33)</f>
        <v>10000000</v>
      </c>
      <c r="K36" s="130"/>
      <c r="L36" s="82"/>
      <c r="M36" s="96"/>
    </row>
    <row r="37" spans="2:13" ht="45.6" customHeight="1" x14ac:dyDescent="0.3">
      <c r="B37" s="94"/>
      <c r="C37" s="90" t="s">
        <v>112</v>
      </c>
      <c r="D37" s="6" t="s">
        <v>80</v>
      </c>
      <c r="E37" s="5" t="s">
        <v>86</v>
      </c>
      <c r="F37" s="105">
        <f>+MAX(F25,F26)</f>
        <v>11699150</v>
      </c>
      <c r="G37" s="105"/>
      <c r="H37" s="105">
        <f>+MAX(H25,H26)</f>
        <v>10000000</v>
      </c>
      <c r="I37" s="105"/>
      <c r="J37" s="105">
        <f>+MAX(J25,J26)</f>
        <v>10000000</v>
      </c>
      <c r="K37" s="130"/>
      <c r="L37" s="83"/>
      <c r="M37" s="96"/>
    </row>
    <row r="38" spans="2:13" x14ac:dyDescent="0.3">
      <c r="B38" s="95"/>
      <c r="C38" s="90"/>
      <c r="D38" s="6"/>
      <c r="E38" s="5"/>
      <c r="F38" s="12"/>
      <c r="G38" s="12"/>
      <c r="H38" s="12"/>
      <c r="I38" s="12"/>
      <c r="J38" s="12"/>
      <c r="K38" s="82"/>
      <c r="L38" s="82"/>
      <c r="M38" s="96"/>
    </row>
    <row r="39" spans="2:13" ht="15" thickBot="1" x14ac:dyDescent="0.35">
      <c r="B39" s="49"/>
      <c r="C39" s="63" t="s">
        <v>88</v>
      </c>
      <c r="D39" s="64"/>
      <c r="E39" s="65"/>
      <c r="F39" s="65"/>
      <c r="G39" s="65"/>
      <c r="H39" s="65"/>
      <c r="I39" s="65"/>
      <c r="J39" s="65"/>
      <c r="K39" s="87"/>
      <c r="L39" s="97"/>
      <c r="M39" s="90"/>
    </row>
    <row r="40" spans="2:13" ht="46.2" customHeight="1" thickBot="1" x14ac:dyDescent="0.35">
      <c r="B40" s="50">
        <v>1</v>
      </c>
      <c r="C40" s="117" t="s">
        <v>118</v>
      </c>
      <c r="D40" s="118"/>
      <c r="E40" s="118"/>
      <c r="F40" s="118"/>
      <c r="G40" s="118"/>
      <c r="H40" s="118"/>
      <c r="I40" s="118"/>
      <c r="J40" s="118"/>
      <c r="K40" s="118"/>
      <c r="L40" s="139"/>
      <c r="M40" s="140"/>
    </row>
    <row r="41" spans="2:13" ht="33.75" customHeight="1" thickBot="1" x14ac:dyDescent="0.35">
      <c r="B41" s="50">
        <f t="shared" ref="B41:B50" si="0">+B40+1</f>
        <v>2</v>
      </c>
      <c r="C41" s="117" t="s">
        <v>61</v>
      </c>
      <c r="D41" s="118"/>
      <c r="E41" s="118"/>
      <c r="F41" s="118"/>
      <c r="G41" s="118"/>
      <c r="H41" s="118"/>
      <c r="I41" s="118"/>
      <c r="J41" s="118"/>
      <c r="K41" s="118"/>
      <c r="L41" s="118"/>
      <c r="M41" s="119"/>
    </row>
    <row r="42" spans="2:13" ht="13.5" customHeight="1" thickBot="1" x14ac:dyDescent="0.35">
      <c r="B42" s="50">
        <f t="shared" si="0"/>
        <v>3</v>
      </c>
      <c r="C42" s="117" t="s">
        <v>60</v>
      </c>
      <c r="D42" s="118"/>
      <c r="E42" s="118"/>
      <c r="F42" s="118"/>
      <c r="G42" s="118"/>
      <c r="H42" s="118"/>
      <c r="I42" s="118"/>
      <c r="J42" s="118"/>
      <c r="K42" s="118"/>
      <c r="L42" s="118"/>
      <c r="M42" s="119"/>
    </row>
    <row r="43" spans="2:13" ht="35.25" customHeight="1" thickBot="1" x14ac:dyDescent="0.35">
      <c r="B43" s="50">
        <f t="shared" si="0"/>
        <v>4</v>
      </c>
      <c r="C43" s="117" t="s">
        <v>37</v>
      </c>
      <c r="D43" s="118"/>
      <c r="E43" s="118"/>
      <c r="F43" s="118"/>
      <c r="G43" s="118"/>
      <c r="H43" s="118"/>
      <c r="I43" s="118"/>
      <c r="J43" s="118"/>
      <c r="K43" s="118"/>
      <c r="L43" s="118"/>
      <c r="M43" s="119"/>
    </row>
    <row r="44" spans="2:13" ht="33" customHeight="1" thickBot="1" x14ac:dyDescent="0.35">
      <c r="B44" s="50">
        <f t="shared" si="0"/>
        <v>5</v>
      </c>
      <c r="C44" s="117" t="s">
        <v>62</v>
      </c>
      <c r="D44" s="118"/>
      <c r="E44" s="118"/>
      <c r="F44" s="118"/>
      <c r="G44" s="118"/>
      <c r="H44" s="118"/>
      <c r="I44" s="118"/>
      <c r="J44" s="118"/>
      <c r="K44" s="118"/>
      <c r="L44" s="118"/>
      <c r="M44" s="119"/>
    </row>
    <row r="45" spans="2:13" ht="15" thickBot="1" x14ac:dyDescent="0.35">
      <c r="B45" s="50">
        <f t="shared" si="0"/>
        <v>6</v>
      </c>
      <c r="C45" s="117" t="s">
        <v>51</v>
      </c>
      <c r="D45" s="118"/>
      <c r="E45" s="118"/>
      <c r="F45" s="118"/>
      <c r="G45" s="118"/>
      <c r="H45" s="118"/>
      <c r="I45" s="118"/>
      <c r="J45" s="118"/>
      <c r="K45" s="118"/>
      <c r="L45" s="118"/>
      <c r="M45" s="119"/>
    </row>
    <row r="46" spans="2:13" ht="45.75" customHeight="1" thickBot="1" x14ac:dyDescent="0.35">
      <c r="B46" s="50">
        <f t="shared" si="0"/>
        <v>7</v>
      </c>
      <c r="C46" s="117" t="s">
        <v>103</v>
      </c>
      <c r="D46" s="118"/>
      <c r="E46" s="118"/>
      <c r="F46" s="118"/>
      <c r="G46" s="118"/>
      <c r="H46" s="118"/>
      <c r="I46" s="118"/>
      <c r="J46" s="118"/>
      <c r="K46" s="118"/>
      <c r="L46" s="118"/>
      <c r="M46" s="119"/>
    </row>
    <row r="47" spans="2:13" ht="48" customHeight="1" thickBot="1" x14ac:dyDescent="0.35">
      <c r="B47" s="50">
        <f t="shared" si="0"/>
        <v>8</v>
      </c>
      <c r="C47" s="117" t="s">
        <v>102</v>
      </c>
      <c r="D47" s="118"/>
      <c r="E47" s="118"/>
      <c r="F47" s="118"/>
      <c r="G47" s="118"/>
      <c r="H47" s="118"/>
      <c r="I47" s="118"/>
      <c r="J47" s="118"/>
      <c r="K47" s="118"/>
      <c r="L47" s="118"/>
      <c r="M47" s="119"/>
    </row>
    <row r="48" spans="2:13" ht="15" customHeight="1" thickBot="1" x14ac:dyDescent="0.35">
      <c r="B48" s="50">
        <f t="shared" si="0"/>
        <v>9</v>
      </c>
      <c r="C48" s="144" t="s">
        <v>82</v>
      </c>
      <c r="D48" s="145"/>
      <c r="E48" s="145"/>
      <c r="F48" s="145"/>
      <c r="G48" s="145"/>
      <c r="H48" s="145"/>
      <c r="I48" s="145"/>
      <c r="J48" s="145"/>
      <c r="K48" s="145"/>
      <c r="L48" s="145"/>
      <c r="M48" s="146"/>
    </row>
    <row r="49" spans="2:15" ht="15" customHeight="1" thickBot="1" x14ac:dyDescent="0.35">
      <c r="B49" s="50">
        <f t="shared" si="0"/>
        <v>10</v>
      </c>
      <c r="C49" s="141" t="s">
        <v>85</v>
      </c>
      <c r="D49" s="142"/>
      <c r="E49" s="142"/>
      <c r="F49" s="142"/>
      <c r="G49" s="142"/>
      <c r="H49" s="142"/>
      <c r="I49" s="142"/>
      <c r="J49" s="142"/>
      <c r="K49" s="142"/>
      <c r="L49" s="142"/>
      <c r="M49" s="143"/>
    </row>
    <row r="50" spans="2:15" ht="15" customHeight="1" thickBot="1" x14ac:dyDescent="0.35">
      <c r="B50" s="50">
        <f t="shared" si="0"/>
        <v>11</v>
      </c>
      <c r="C50" s="141" t="s">
        <v>64</v>
      </c>
      <c r="D50" s="142"/>
      <c r="E50" s="142"/>
      <c r="F50" s="142"/>
      <c r="G50" s="142"/>
      <c r="H50" s="142"/>
      <c r="I50" s="142"/>
      <c r="J50" s="142"/>
      <c r="K50" s="142"/>
      <c r="L50" s="142"/>
      <c r="M50" s="143"/>
    </row>
    <row r="51" spans="2:15" ht="33" customHeight="1" thickBot="1" x14ac:dyDescent="0.35">
      <c r="B51" s="50">
        <v>12</v>
      </c>
      <c r="C51" s="141" t="s">
        <v>104</v>
      </c>
      <c r="D51" s="142"/>
      <c r="E51" s="142"/>
      <c r="F51" s="142"/>
      <c r="G51" s="142"/>
      <c r="H51" s="142"/>
      <c r="I51" s="142"/>
      <c r="J51" s="142"/>
      <c r="K51" s="142"/>
      <c r="L51" s="142"/>
      <c r="M51" s="143"/>
    </row>
    <row r="57" spans="2:15" x14ac:dyDescent="0.3">
      <c r="C57" s="15"/>
      <c r="D57"/>
      <c r="E57" s="81" t="s">
        <v>125</v>
      </c>
      <c r="F57" s="15"/>
      <c r="G57" s="14"/>
      <c r="H57" s="81" t="s">
        <v>126</v>
      </c>
      <c r="I57"/>
      <c r="J57" s="15"/>
      <c r="K57" s="14"/>
      <c r="L57" s="80" t="s">
        <v>127</v>
      </c>
      <c r="M57" s="15"/>
      <c r="N57" s="14"/>
      <c r="O57" s="14"/>
    </row>
  </sheetData>
  <mergeCells count="75">
    <mergeCell ref="C51:M51"/>
    <mergeCell ref="C49:M49"/>
    <mergeCell ref="C50:M50"/>
    <mergeCell ref="C44:M44"/>
    <mergeCell ref="C45:M45"/>
    <mergeCell ref="C46:M46"/>
    <mergeCell ref="C47:M47"/>
    <mergeCell ref="C48:M48"/>
    <mergeCell ref="C40:M40"/>
    <mergeCell ref="C41:M41"/>
    <mergeCell ref="C43:M43"/>
    <mergeCell ref="C42:M42"/>
    <mergeCell ref="F31:G31"/>
    <mergeCell ref="H31:I31"/>
    <mergeCell ref="J31:K31"/>
    <mergeCell ref="F36:G36"/>
    <mergeCell ref="H36:I36"/>
    <mergeCell ref="J36:K36"/>
    <mergeCell ref="F37:G37"/>
    <mergeCell ref="H37:I37"/>
    <mergeCell ref="J37:K37"/>
    <mergeCell ref="C29:K29"/>
    <mergeCell ref="F30:G30"/>
    <mergeCell ref="H30:I30"/>
    <mergeCell ref="J30:K30"/>
    <mergeCell ref="F27:G27"/>
    <mergeCell ref="H27:I27"/>
    <mergeCell ref="J27:K27"/>
    <mergeCell ref="H28:I28"/>
    <mergeCell ref="J28:K28"/>
    <mergeCell ref="F25:G25"/>
    <mergeCell ref="H21:I21"/>
    <mergeCell ref="J21:K21"/>
    <mergeCell ref="J33:K33"/>
    <mergeCell ref="J34:K34"/>
    <mergeCell ref="J25:K25"/>
    <mergeCell ref="H23:I23"/>
    <mergeCell ref="H33:I33"/>
    <mergeCell ref="H34:I34"/>
    <mergeCell ref="C24:K24"/>
    <mergeCell ref="F33:G33"/>
    <mergeCell ref="F34:G34"/>
    <mergeCell ref="F26:G26"/>
    <mergeCell ref="H26:I26"/>
    <mergeCell ref="J26:K26"/>
    <mergeCell ref="F28:G28"/>
    <mergeCell ref="F23:G23"/>
    <mergeCell ref="J14:K14"/>
    <mergeCell ref="J15:K15"/>
    <mergeCell ref="J16:K16"/>
    <mergeCell ref="F12:G12"/>
    <mergeCell ref="H12:I12"/>
    <mergeCell ref="J12:K12"/>
    <mergeCell ref="H25:I25"/>
    <mergeCell ref="H18:I18"/>
    <mergeCell ref="J18:K18"/>
    <mergeCell ref="J23:K23"/>
    <mergeCell ref="H20:I20"/>
    <mergeCell ref="J20:K20"/>
    <mergeCell ref="J22:K22"/>
    <mergeCell ref="C2:M2"/>
    <mergeCell ref="H14:I14"/>
    <mergeCell ref="H15:I15"/>
    <mergeCell ref="F16:G16"/>
    <mergeCell ref="H22:I22"/>
    <mergeCell ref="F14:G14"/>
    <mergeCell ref="F15:G15"/>
    <mergeCell ref="F20:G20"/>
    <mergeCell ref="F22:G22"/>
    <mergeCell ref="F18:G18"/>
    <mergeCell ref="C17:K17"/>
    <mergeCell ref="C19:K19"/>
    <mergeCell ref="F21:G21"/>
    <mergeCell ref="C12:E13"/>
    <mergeCell ref="H16:I16"/>
  </mergeCells>
  <printOptions horizontalCentered="1"/>
  <pageMargins left="0.19685039370078741" right="0.19685039370078741" top="0.74803149606299213" bottom="0.74803149606299213" header="0.31496062992125984" footer="0.31496062992125984"/>
  <pageSetup scale="5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topLeftCell="A27" zoomScaleNormal="100" workbookViewId="0">
      <selection activeCell="E7" sqref="E7"/>
    </sheetView>
  </sheetViews>
  <sheetFormatPr defaultColWidth="8.88671875" defaultRowHeight="14.4" x14ac:dyDescent="0.3"/>
  <cols>
    <col min="1" max="1" width="8.88671875" style="2"/>
    <col min="2" max="2" width="5.44140625" style="48" customWidth="1"/>
    <col min="3" max="3" width="51.44140625" style="1" customWidth="1"/>
    <col min="4" max="4" width="4.5546875" style="3" customWidth="1"/>
    <col min="5" max="5" width="17.88671875" style="1" customWidth="1"/>
    <col min="6" max="6" width="10.44140625" style="2" bestFit="1" customWidth="1"/>
    <col min="7" max="7" width="4.44140625" style="2" bestFit="1" customWidth="1"/>
    <col min="8" max="8" width="8" style="2" bestFit="1" customWidth="1"/>
    <col min="9" max="9" width="5.109375" style="2" bestFit="1" customWidth="1"/>
    <col min="10" max="10" width="13.109375" style="2" customWidth="1"/>
    <col min="11" max="11" width="6.33203125" style="2" customWidth="1"/>
    <col min="12" max="12" width="9.88671875" style="2" bestFit="1" customWidth="1"/>
    <col min="13" max="13" width="3.5546875" style="2" bestFit="1" customWidth="1"/>
    <col min="14" max="16384" width="8.88671875" style="2"/>
  </cols>
  <sheetData>
    <row r="1" spans="3:13" ht="15" thickBot="1" x14ac:dyDescent="0.35"/>
    <row r="2" spans="3:13" x14ac:dyDescent="0.3">
      <c r="C2" s="32" t="s">
        <v>0</v>
      </c>
      <c r="D2" s="33"/>
      <c r="E2" s="34"/>
      <c r="F2" s="41"/>
      <c r="G2" s="41"/>
      <c r="H2" s="41"/>
      <c r="I2" s="41"/>
      <c r="J2" s="41"/>
      <c r="K2" s="41"/>
      <c r="L2" s="41"/>
      <c r="M2" s="42"/>
    </row>
    <row r="3" spans="3:13" x14ac:dyDescent="0.3">
      <c r="C3" s="37" t="s">
        <v>2</v>
      </c>
      <c r="D3" s="6" t="s">
        <v>15</v>
      </c>
      <c r="E3" s="7">
        <v>10000000</v>
      </c>
      <c r="M3" s="43"/>
    </row>
    <row r="4" spans="3:13" x14ac:dyDescent="0.3">
      <c r="C4" s="37" t="s">
        <v>1</v>
      </c>
      <c r="D4" s="6" t="s">
        <v>16</v>
      </c>
      <c r="E4" s="8">
        <v>0</v>
      </c>
      <c r="M4" s="43"/>
    </row>
    <row r="5" spans="3:13" x14ac:dyDescent="0.3">
      <c r="C5" s="37" t="s">
        <v>6</v>
      </c>
      <c r="D5" s="6" t="s">
        <v>17</v>
      </c>
      <c r="E5" s="8">
        <v>5.0000000000000001E-3</v>
      </c>
      <c r="M5" s="43"/>
    </row>
    <row r="6" spans="3:13" x14ac:dyDescent="0.3">
      <c r="C6" s="37" t="s">
        <v>39</v>
      </c>
      <c r="D6" s="6" t="s">
        <v>41</v>
      </c>
      <c r="E6" s="8">
        <v>0.15</v>
      </c>
      <c r="M6" s="43"/>
    </row>
    <row r="7" spans="3:13" x14ac:dyDescent="0.3">
      <c r="C7" s="37" t="s">
        <v>40</v>
      </c>
      <c r="D7" s="6" t="s">
        <v>42</v>
      </c>
      <c r="E7" s="8">
        <v>0.1</v>
      </c>
      <c r="M7" s="43"/>
    </row>
    <row r="8" spans="3:13" x14ac:dyDescent="0.3">
      <c r="C8" s="37" t="s">
        <v>56</v>
      </c>
      <c r="D8" s="6" t="s">
        <v>65</v>
      </c>
      <c r="E8" s="8">
        <v>2E-3</v>
      </c>
      <c r="M8" s="43"/>
    </row>
    <row r="9" spans="3:13" ht="15" thickBot="1" x14ac:dyDescent="0.35">
      <c r="C9" s="44"/>
      <c r="F9" s="45"/>
      <c r="M9" s="43"/>
    </row>
    <row r="10" spans="3:13" ht="15" thickBot="1" x14ac:dyDescent="0.35">
      <c r="C10" s="100" t="s">
        <v>79</v>
      </c>
      <c r="D10" s="101"/>
      <c r="E10" s="102"/>
      <c r="F10" s="132" t="s">
        <v>12</v>
      </c>
      <c r="G10" s="133"/>
      <c r="H10" s="132" t="s">
        <v>13</v>
      </c>
      <c r="I10" s="133"/>
      <c r="J10" s="132" t="s">
        <v>14</v>
      </c>
      <c r="K10" s="133"/>
      <c r="M10" s="43"/>
    </row>
    <row r="11" spans="3:13" x14ac:dyDescent="0.3">
      <c r="C11" s="100"/>
      <c r="D11" s="101"/>
      <c r="E11" s="101"/>
      <c r="F11" s="67" t="s">
        <v>3</v>
      </c>
      <c r="G11" s="68">
        <v>0.2</v>
      </c>
      <c r="H11" s="9" t="s">
        <v>4</v>
      </c>
      <c r="I11" s="10">
        <v>-0.2</v>
      </c>
      <c r="J11" s="9" t="s">
        <v>5</v>
      </c>
      <c r="K11" s="10">
        <v>0</v>
      </c>
      <c r="M11" s="43"/>
    </row>
    <row r="12" spans="3:13" x14ac:dyDescent="0.3">
      <c r="C12" s="37" t="s">
        <v>11</v>
      </c>
      <c r="D12" s="6" t="s">
        <v>19</v>
      </c>
      <c r="E12" s="11" t="s">
        <v>29</v>
      </c>
      <c r="F12" s="105">
        <f>+$E$3</f>
        <v>10000000</v>
      </c>
      <c r="G12" s="105"/>
      <c r="H12" s="105">
        <f>+$E$3</f>
        <v>10000000</v>
      </c>
      <c r="I12" s="105"/>
      <c r="J12" s="105">
        <f>+$E$3</f>
        <v>10000000</v>
      </c>
      <c r="K12" s="105"/>
      <c r="M12" s="43"/>
    </row>
    <row r="13" spans="3:13" x14ac:dyDescent="0.3">
      <c r="C13" s="37" t="s">
        <v>33</v>
      </c>
      <c r="D13" s="6" t="s">
        <v>20</v>
      </c>
      <c r="E13" s="11" t="s">
        <v>30</v>
      </c>
      <c r="F13" s="105">
        <f>F12*G11</f>
        <v>2000000</v>
      </c>
      <c r="G13" s="105"/>
      <c r="H13" s="105">
        <f>H12*I11</f>
        <v>-2000000</v>
      </c>
      <c r="I13" s="105"/>
      <c r="J13" s="107">
        <f>J12*K11</f>
        <v>0</v>
      </c>
      <c r="K13" s="107"/>
      <c r="M13" s="43"/>
    </row>
    <row r="14" spans="3:13" x14ac:dyDescent="0.3">
      <c r="C14" s="37" t="s">
        <v>7</v>
      </c>
      <c r="D14" s="6" t="s">
        <v>21</v>
      </c>
      <c r="E14" s="11" t="s">
        <v>31</v>
      </c>
      <c r="F14" s="105">
        <f>F12+F13</f>
        <v>12000000</v>
      </c>
      <c r="G14" s="105"/>
      <c r="H14" s="105">
        <f>H12+H13</f>
        <v>8000000</v>
      </c>
      <c r="I14" s="105"/>
      <c r="J14" s="105">
        <f>J12+J13</f>
        <v>10000000</v>
      </c>
      <c r="K14" s="105"/>
      <c r="M14" s="43"/>
    </row>
    <row r="15" spans="3:13" x14ac:dyDescent="0.3">
      <c r="C15" s="109"/>
      <c r="D15" s="110"/>
      <c r="E15" s="110"/>
      <c r="F15" s="110"/>
      <c r="G15" s="110"/>
      <c r="H15" s="110"/>
      <c r="I15" s="110"/>
      <c r="J15" s="110"/>
      <c r="K15" s="110"/>
      <c r="M15" s="43"/>
    </row>
    <row r="16" spans="3:13" x14ac:dyDescent="0.3">
      <c r="C16" s="37" t="s">
        <v>18</v>
      </c>
      <c r="D16" s="6" t="s">
        <v>22</v>
      </c>
      <c r="E16" s="11" t="s">
        <v>32</v>
      </c>
      <c r="F16" s="105">
        <f>(F12+F14)/2</f>
        <v>11000000</v>
      </c>
      <c r="G16" s="105"/>
      <c r="H16" s="105">
        <f>(H12+H14)/2</f>
        <v>9000000</v>
      </c>
      <c r="I16" s="105"/>
      <c r="J16" s="105">
        <f>(J12+J14)/2</f>
        <v>10000000</v>
      </c>
      <c r="K16" s="105"/>
      <c r="M16" s="43"/>
    </row>
    <row r="17" spans="3:13" x14ac:dyDescent="0.3">
      <c r="C17" s="109"/>
      <c r="D17" s="110"/>
      <c r="E17" s="110"/>
      <c r="F17" s="110"/>
      <c r="G17" s="110"/>
      <c r="H17" s="110"/>
      <c r="I17" s="110"/>
      <c r="J17" s="110"/>
      <c r="K17" s="110"/>
      <c r="M17" s="43"/>
    </row>
    <row r="18" spans="3:13" x14ac:dyDescent="0.3">
      <c r="C18" s="37" t="s">
        <v>34</v>
      </c>
      <c r="D18" s="6" t="s">
        <v>23</v>
      </c>
      <c r="E18" s="11" t="s">
        <v>55</v>
      </c>
      <c r="F18" s="105">
        <f>+F16*-$E$5</f>
        <v>-55000</v>
      </c>
      <c r="G18" s="105"/>
      <c r="H18" s="105">
        <f>+H16*-$E$5</f>
        <v>-45000</v>
      </c>
      <c r="I18" s="105"/>
      <c r="J18" s="105">
        <f>+J16*-$E$5</f>
        <v>-50000</v>
      </c>
      <c r="K18" s="105"/>
      <c r="M18" s="43"/>
    </row>
    <row r="19" spans="3:13" x14ac:dyDescent="0.3">
      <c r="C19" s="37" t="s">
        <v>56</v>
      </c>
      <c r="D19" s="6" t="s">
        <v>24</v>
      </c>
      <c r="E19" s="11" t="s">
        <v>66</v>
      </c>
      <c r="F19" s="105">
        <f>+F16*-$E$8</f>
        <v>-22000</v>
      </c>
      <c r="G19" s="105"/>
      <c r="H19" s="105">
        <f>+H16*-$E$8</f>
        <v>-18000</v>
      </c>
      <c r="I19" s="105"/>
      <c r="J19" s="105">
        <f>+J16*-$E$8</f>
        <v>-20000</v>
      </c>
      <c r="K19" s="105"/>
      <c r="M19" s="43"/>
    </row>
    <row r="20" spans="3:13" x14ac:dyDescent="0.3">
      <c r="C20" s="37" t="s">
        <v>35</v>
      </c>
      <c r="D20" s="6" t="s">
        <v>25</v>
      </c>
      <c r="E20" s="5" t="s">
        <v>58</v>
      </c>
      <c r="F20" s="105">
        <f>+(F16+F18+F19)*-$E$4</f>
        <v>0</v>
      </c>
      <c r="G20" s="105"/>
      <c r="H20" s="105">
        <f>+(H16+H18+H19)*-$E$4</f>
        <v>0</v>
      </c>
      <c r="I20" s="105"/>
      <c r="J20" s="105">
        <f>+(J16+J18+J19)*-$E$4</f>
        <v>0</v>
      </c>
      <c r="K20" s="105"/>
      <c r="M20" s="43"/>
    </row>
    <row r="21" spans="3:13" x14ac:dyDescent="0.3">
      <c r="C21" s="37" t="s">
        <v>69</v>
      </c>
      <c r="D21" s="6" t="s">
        <v>26</v>
      </c>
      <c r="E21" s="5" t="s">
        <v>59</v>
      </c>
      <c r="F21" s="105">
        <f>+F18+F20+F19</f>
        <v>-77000</v>
      </c>
      <c r="G21" s="105"/>
      <c r="H21" s="105">
        <f>+H18+H20+H19</f>
        <v>-63000</v>
      </c>
      <c r="I21" s="105"/>
      <c r="J21" s="105">
        <f>+J18+J20+J19</f>
        <v>-70000</v>
      </c>
      <c r="K21" s="105"/>
      <c r="M21" s="43"/>
    </row>
    <row r="22" spans="3:13" x14ac:dyDescent="0.3">
      <c r="C22" s="109"/>
      <c r="D22" s="110"/>
      <c r="E22" s="110"/>
      <c r="F22" s="110"/>
      <c r="G22" s="110"/>
      <c r="H22" s="110"/>
      <c r="I22" s="110"/>
      <c r="J22" s="110"/>
      <c r="K22" s="110"/>
      <c r="M22" s="43"/>
    </row>
    <row r="23" spans="3:13" x14ac:dyDescent="0.3">
      <c r="C23" s="37" t="s">
        <v>43</v>
      </c>
      <c r="D23" s="6" t="s">
        <v>27</v>
      </c>
      <c r="E23" s="5" t="s">
        <v>67</v>
      </c>
      <c r="F23" s="105">
        <f>F14+F21</f>
        <v>11923000</v>
      </c>
      <c r="G23" s="105"/>
      <c r="H23" s="105">
        <f>H14+H21</f>
        <v>7937000</v>
      </c>
      <c r="I23" s="105"/>
      <c r="J23" s="105">
        <f>J14+J21</f>
        <v>9930000</v>
      </c>
      <c r="K23" s="105"/>
      <c r="M23" s="43"/>
    </row>
    <row r="24" spans="3:13" ht="43.2" x14ac:dyDescent="0.3">
      <c r="C24" s="37" t="s">
        <v>71</v>
      </c>
      <c r="D24" s="6" t="s">
        <v>28</v>
      </c>
      <c r="E24" s="5"/>
      <c r="F24" s="105">
        <f>F12</f>
        <v>10000000</v>
      </c>
      <c r="G24" s="105"/>
      <c r="H24" s="105">
        <f>H12</f>
        <v>10000000</v>
      </c>
      <c r="I24" s="105"/>
      <c r="J24" s="105">
        <f>J12</f>
        <v>10000000</v>
      </c>
      <c r="K24" s="105"/>
      <c r="M24" s="43"/>
    </row>
    <row r="25" spans="3:13" x14ac:dyDescent="0.3">
      <c r="C25" s="40" t="s">
        <v>72</v>
      </c>
      <c r="D25" s="6" t="s">
        <v>45</v>
      </c>
      <c r="E25" s="13" t="s">
        <v>70</v>
      </c>
      <c r="F25" s="105">
        <f>(F24*$E$7)</f>
        <v>1000000</v>
      </c>
      <c r="G25" s="105"/>
      <c r="H25" s="105">
        <f>(H24*$E$7)</f>
        <v>1000000</v>
      </c>
      <c r="I25" s="105"/>
      <c r="J25" s="105">
        <f>(J24*$E$7)</f>
        <v>1000000</v>
      </c>
      <c r="K25" s="105"/>
      <c r="M25" s="43"/>
    </row>
    <row r="26" spans="3:13" ht="28.8" x14ac:dyDescent="0.3">
      <c r="C26" s="37" t="s">
        <v>73</v>
      </c>
      <c r="D26" s="6" t="s">
        <v>46</v>
      </c>
      <c r="E26" s="5" t="s">
        <v>74</v>
      </c>
      <c r="F26" s="105" t="str">
        <f>IF(F23&gt;(F24+F25),("Yes"),("No Pfee"))</f>
        <v>Yes</v>
      </c>
      <c r="G26" s="105"/>
      <c r="H26" s="105" t="str">
        <f>IF(H23&gt;(H24+H25),("Yes"),("No Pfee"))</f>
        <v>No Pfee</v>
      </c>
      <c r="I26" s="105"/>
      <c r="J26" s="105" t="str">
        <f>IF(J23&gt;(J24+J25),("Yes"),("No Pfee"))</f>
        <v>No Pfee</v>
      </c>
      <c r="K26" s="105"/>
      <c r="M26" s="43"/>
    </row>
    <row r="27" spans="3:13" x14ac:dyDescent="0.3">
      <c r="C27" s="147" t="s">
        <v>44</v>
      </c>
      <c r="D27" s="137"/>
      <c r="E27" s="137"/>
      <c r="F27" s="137"/>
      <c r="G27" s="137"/>
      <c r="H27" s="137"/>
      <c r="I27" s="137"/>
      <c r="J27" s="137"/>
      <c r="K27" s="137"/>
      <c r="M27" s="43"/>
    </row>
    <row r="28" spans="3:13" x14ac:dyDescent="0.3">
      <c r="C28" s="37" t="s">
        <v>53</v>
      </c>
      <c r="D28" s="6" t="s">
        <v>47</v>
      </c>
      <c r="E28" s="5" t="s">
        <v>75</v>
      </c>
      <c r="F28" s="105">
        <f>+IF(F26="Yes",(F23-F24-F25),(0))</f>
        <v>923000</v>
      </c>
      <c r="G28" s="105"/>
      <c r="H28" s="105">
        <f>+IF(H26="Yes",(H23-H24-H25),(0))</f>
        <v>0</v>
      </c>
      <c r="I28" s="105"/>
      <c r="J28" s="105">
        <f>+IF(J26="Yes",(J23-J24-J25),(0))</f>
        <v>0</v>
      </c>
      <c r="K28" s="105"/>
      <c r="M28" s="43"/>
    </row>
    <row r="29" spans="3:13" x14ac:dyDescent="0.3">
      <c r="C29" s="40" t="s">
        <v>48</v>
      </c>
      <c r="D29" s="6" t="s">
        <v>49</v>
      </c>
      <c r="E29" s="13" t="s">
        <v>76</v>
      </c>
      <c r="F29" s="105">
        <f>+F28*-$E$6</f>
        <v>-138450</v>
      </c>
      <c r="G29" s="105"/>
      <c r="H29" s="105">
        <f>+H28*-$E$6</f>
        <v>0</v>
      </c>
      <c r="I29" s="105"/>
      <c r="J29" s="105">
        <f>+J28*-$E$6</f>
        <v>0</v>
      </c>
      <c r="K29" s="105"/>
      <c r="M29" s="43"/>
    </row>
    <row r="30" spans="3:13" x14ac:dyDescent="0.3">
      <c r="C30" s="39"/>
      <c r="D30" s="6"/>
      <c r="E30" s="6"/>
      <c r="F30" s="6"/>
      <c r="G30" s="6"/>
      <c r="H30" s="6"/>
      <c r="I30" s="6"/>
      <c r="J30" s="6"/>
      <c r="K30" s="6"/>
      <c r="M30" s="43"/>
    </row>
    <row r="31" spans="3:13" ht="28.8" x14ac:dyDescent="0.3">
      <c r="C31" s="37" t="s">
        <v>54</v>
      </c>
      <c r="D31" s="6" t="s">
        <v>50</v>
      </c>
      <c r="E31" s="5" t="s">
        <v>77</v>
      </c>
      <c r="F31" s="105">
        <f>+F23+F29</f>
        <v>11784550</v>
      </c>
      <c r="G31" s="105"/>
      <c r="H31" s="105">
        <f>+H23+H29</f>
        <v>7937000</v>
      </c>
      <c r="I31" s="105"/>
      <c r="J31" s="105">
        <f>+J23+J29</f>
        <v>9930000</v>
      </c>
      <c r="K31" s="105"/>
      <c r="M31" s="43"/>
    </row>
    <row r="32" spans="3:13" x14ac:dyDescent="0.3">
      <c r="C32" s="37" t="s">
        <v>10</v>
      </c>
      <c r="D32" s="6" t="s">
        <v>52</v>
      </c>
      <c r="E32" s="5" t="s">
        <v>78</v>
      </c>
      <c r="F32" s="114">
        <f>+F31/F12-1</f>
        <v>0.17845500000000003</v>
      </c>
      <c r="G32" s="114"/>
      <c r="H32" s="114">
        <f>+H31/H12-1</f>
        <v>-0.20630000000000004</v>
      </c>
      <c r="I32" s="114"/>
      <c r="J32" s="114">
        <f>+J31/J12-1</f>
        <v>-7.0000000000000062E-3</v>
      </c>
      <c r="K32" s="114"/>
      <c r="M32" s="43"/>
    </row>
    <row r="33" spans="2:13" x14ac:dyDescent="0.3">
      <c r="C33" s="39"/>
      <c r="D33" s="6"/>
      <c r="E33" s="6"/>
      <c r="F33" s="6"/>
      <c r="G33" s="6"/>
      <c r="H33" s="6"/>
      <c r="I33" s="6"/>
      <c r="J33" s="6"/>
      <c r="K33" s="6"/>
      <c r="M33" s="43"/>
    </row>
    <row r="34" spans="2:13" ht="28.8" x14ac:dyDescent="0.3">
      <c r="C34" s="37" t="s">
        <v>113</v>
      </c>
      <c r="D34" s="6" t="s">
        <v>80</v>
      </c>
      <c r="E34" s="5" t="s">
        <v>87</v>
      </c>
      <c r="F34" s="105">
        <f>MAX(F24,F31)</f>
        <v>11784550</v>
      </c>
      <c r="G34" s="105"/>
      <c r="H34" s="105">
        <f>MAX(H24,H31)</f>
        <v>10000000</v>
      </c>
      <c r="I34" s="105"/>
      <c r="J34" s="105">
        <f>MAX(J24,J31)</f>
        <v>10000000</v>
      </c>
      <c r="K34" s="105"/>
      <c r="M34" s="43"/>
    </row>
    <row r="35" spans="2:13" ht="43.2" x14ac:dyDescent="0.3">
      <c r="C35" s="37" t="s">
        <v>114</v>
      </c>
      <c r="D35" s="6" t="s">
        <v>80</v>
      </c>
      <c r="E35" s="5" t="s">
        <v>86</v>
      </c>
      <c r="F35" s="105">
        <f>MAX(F24,F23)</f>
        <v>11923000</v>
      </c>
      <c r="G35" s="105"/>
      <c r="H35" s="105">
        <f>MAX(H24,H23)</f>
        <v>10000000</v>
      </c>
      <c r="I35" s="105"/>
      <c r="J35" s="105">
        <f>MAX(J24,J23)</f>
        <v>10000000</v>
      </c>
      <c r="K35" s="105"/>
      <c r="M35" s="43"/>
    </row>
    <row r="36" spans="2:13" x14ac:dyDescent="0.3">
      <c r="C36" s="44"/>
      <c r="F36" s="46"/>
      <c r="G36" s="46"/>
      <c r="H36" s="46"/>
      <c r="I36" s="46"/>
      <c r="J36" s="46"/>
      <c r="K36" s="46"/>
      <c r="L36" s="46"/>
      <c r="M36" s="47"/>
    </row>
    <row r="37" spans="2:13" ht="15" thickBot="1" x14ac:dyDescent="0.35">
      <c r="B37" s="49"/>
      <c r="C37" s="148" t="s">
        <v>88</v>
      </c>
      <c r="D37" s="149"/>
      <c r="E37" s="149"/>
      <c r="F37" s="149"/>
      <c r="G37" s="149"/>
      <c r="H37" s="149"/>
      <c r="I37" s="149"/>
      <c r="J37" s="149"/>
      <c r="K37" s="149"/>
      <c r="L37" s="149"/>
      <c r="M37" s="150"/>
    </row>
    <row r="38" spans="2:13" ht="42.75" customHeight="1" thickBot="1" x14ac:dyDescent="0.35">
      <c r="B38" s="50">
        <v>1</v>
      </c>
      <c r="C38" s="141" t="s">
        <v>117</v>
      </c>
      <c r="D38" s="142"/>
      <c r="E38" s="142"/>
      <c r="F38" s="142"/>
      <c r="G38" s="142"/>
      <c r="H38" s="142"/>
      <c r="I38" s="142"/>
      <c r="J38" s="142"/>
      <c r="K38" s="142"/>
      <c r="L38" s="142"/>
      <c r="M38" s="143"/>
    </row>
    <row r="39" spans="2:13" ht="40.5" customHeight="1" thickBot="1" x14ac:dyDescent="0.35">
      <c r="B39" s="50">
        <f t="shared" ref="B39:B48" si="0">+B38+1</f>
        <v>2</v>
      </c>
      <c r="C39" s="141" t="s">
        <v>81</v>
      </c>
      <c r="D39" s="142"/>
      <c r="E39" s="142"/>
      <c r="F39" s="142"/>
      <c r="G39" s="142"/>
      <c r="H39" s="142"/>
      <c r="I39" s="142"/>
      <c r="J39" s="142"/>
      <c r="K39" s="142"/>
      <c r="L39" s="142"/>
      <c r="M39" s="143"/>
    </row>
    <row r="40" spans="2:13" ht="15" thickBot="1" x14ac:dyDescent="0.35">
      <c r="B40" s="50">
        <f t="shared" si="0"/>
        <v>3</v>
      </c>
      <c r="C40" s="141" t="s">
        <v>60</v>
      </c>
      <c r="D40" s="142"/>
      <c r="E40" s="142"/>
      <c r="F40" s="142"/>
      <c r="G40" s="142"/>
      <c r="H40" s="142"/>
      <c r="I40" s="142"/>
      <c r="J40" s="142"/>
      <c r="K40" s="142"/>
      <c r="L40" s="142"/>
      <c r="M40" s="143"/>
    </row>
    <row r="41" spans="2:13" ht="32.25" customHeight="1" thickBot="1" x14ac:dyDescent="0.35">
      <c r="B41" s="50">
        <f t="shared" si="0"/>
        <v>4</v>
      </c>
      <c r="C41" s="151" t="s">
        <v>37</v>
      </c>
      <c r="D41" s="152"/>
      <c r="E41" s="152"/>
      <c r="F41" s="152"/>
      <c r="G41" s="152"/>
      <c r="H41" s="152"/>
      <c r="I41" s="152"/>
      <c r="J41" s="152"/>
      <c r="K41" s="152"/>
      <c r="L41" s="152"/>
      <c r="M41" s="153"/>
    </row>
    <row r="42" spans="2:13" ht="45" customHeight="1" thickBot="1" x14ac:dyDescent="0.35">
      <c r="B42" s="50">
        <f t="shared" si="0"/>
        <v>5</v>
      </c>
      <c r="C42" s="141" t="s">
        <v>62</v>
      </c>
      <c r="D42" s="142"/>
      <c r="E42" s="142"/>
      <c r="F42" s="142"/>
      <c r="G42" s="142"/>
      <c r="H42" s="142"/>
      <c r="I42" s="142"/>
      <c r="J42" s="142"/>
      <c r="K42" s="142"/>
      <c r="L42" s="142"/>
      <c r="M42" s="143"/>
    </row>
    <row r="43" spans="2:13" ht="15" thickBot="1" x14ac:dyDescent="0.35">
      <c r="B43" s="50">
        <f t="shared" si="0"/>
        <v>6</v>
      </c>
      <c r="C43" s="141" t="s">
        <v>51</v>
      </c>
      <c r="D43" s="142"/>
      <c r="E43" s="142"/>
      <c r="F43" s="142"/>
      <c r="G43" s="142"/>
      <c r="H43" s="142"/>
      <c r="I43" s="142"/>
      <c r="J43" s="142"/>
      <c r="K43" s="142"/>
      <c r="L43" s="142"/>
      <c r="M43" s="143"/>
    </row>
    <row r="44" spans="2:13" ht="46.5" customHeight="1" thickBot="1" x14ac:dyDescent="0.35">
      <c r="B44" s="50">
        <f t="shared" si="0"/>
        <v>7</v>
      </c>
      <c r="C44" s="141" t="s">
        <v>83</v>
      </c>
      <c r="D44" s="142"/>
      <c r="E44" s="142"/>
      <c r="F44" s="142"/>
      <c r="G44" s="142"/>
      <c r="H44" s="142"/>
      <c r="I44" s="142"/>
      <c r="J44" s="142"/>
      <c r="K44" s="142"/>
      <c r="L44" s="142"/>
      <c r="M44" s="143"/>
    </row>
    <row r="45" spans="2:13" ht="34.5" customHeight="1" thickBot="1" x14ac:dyDescent="0.35">
      <c r="B45" s="50">
        <f t="shared" si="0"/>
        <v>8</v>
      </c>
      <c r="C45" s="141" t="s">
        <v>84</v>
      </c>
      <c r="D45" s="142"/>
      <c r="E45" s="142"/>
      <c r="F45" s="142"/>
      <c r="G45" s="142"/>
      <c r="H45" s="142"/>
      <c r="I45" s="142"/>
      <c r="J45" s="142"/>
      <c r="K45" s="142"/>
      <c r="L45" s="142"/>
      <c r="M45" s="143"/>
    </row>
    <row r="46" spans="2:13" ht="15" thickBot="1" x14ac:dyDescent="0.35">
      <c r="B46" s="50">
        <f t="shared" si="0"/>
        <v>9</v>
      </c>
      <c r="C46" s="141" t="s">
        <v>82</v>
      </c>
      <c r="D46" s="142"/>
      <c r="E46" s="142"/>
      <c r="F46" s="142"/>
      <c r="G46" s="142"/>
      <c r="H46" s="142"/>
      <c r="I46" s="142"/>
      <c r="J46" s="142"/>
      <c r="K46" s="142"/>
      <c r="L46" s="142"/>
      <c r="M46" s="143"/>
    </row>
    <row r="47" spans="2:13" ht="15" thickBot="1" x14ac:dyDescent="0.35">
      <c r="B47" s="50">
        <f t="shared" si="0"/>
        <v>10</v>
      </c>
      <c r="C47" s="141" t="s">
        <v>85</v>
      </c>
      <c r="D47" s="142"/>
      <c r="E47" s="142"/>
      <c r="F47" s="142"/>
      <c r="G47" s="142"/>
      <c r="H47" s="142"/>
      <c r="I47" s="142"/>
      <c r="J47" s="142"/>
      <c r="K47" s="142"/>
      <c r="L47" s="142"/>
      <c r="M47" s="143"/>
    </row>
    <row r="48" spans="2:13" ht="15" thickBot="1" x14ac:dyDescent="0.35">
      <c r="B48" s="50">
        <f t="shared" si="0"/>
        <v>11</v>
      </c>
      <c r="C48" s="141" t="s">
        <v>64</v>
      </c>
      <c r="D48" s="142"/>
      <c r="E48" s="142"/>
      <c r="F48" s="142"/>
      <c r="G48" s="142"/>
      <c r="H48" s="142"/>
      <c r="I48" s="142"/>
      <c r="J48" s="142"/>
      <c r="K48" s="142"/>
      <c r="L48" s="142"/>
      <c r="M48" s="143"/>
    </row>
    <row r="49" spans="2:13" ht="15" thickBot="1" x14ac:dyDescent="0.35">
      <c r="B49" s="50">
        <v>12</v>
      </c>
      <c r="C49" s="117" t="s">
        <v>104</v>
      </c>
      <c r="D49" s="118"/>
      <c r="E49" s="118"/>
      <c r="F49" s="118"/>
      <c r="G49" s="118"/>
      <c r="H49" s="118"/>
      <c r="I49" s="118"/>
      <c r="J49" s="118"/>
      <c r="K49" s="118"/>
      <c r="L49" s="118"/>
      <c r="M49" s="119"/>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Z987"/>
  <sheetViews>
    <sheetView showGridLines="0" zoomScale="85" zoomScaleNormal="85" workbookViewId="0">
      <selection activeCell="F9" sqref="F9"/>
    </sheetView>
  </sheetViews>
  <sheetFormatPr defaultColWidth="14.44140625" defaultRowHeight="15" customHeight="1" x14ac:dyDescent="0.3"/>
  <cols>
    <col min="2" max="2" width="4.109375" customWidth="1"/>
    <col min="3" max="3" width="48" customWidth="1"/>
    <col min="4" max="4" width="8" customWidth="1"/>
    <col min="5" max="5" width="14.6640625" customWidth="1"/>
    <col min="6" max="6" width="12.88671875" customWidth="1"/>
    <col min="7" max="7" width="5.6640625" bestFit="1" customWidth="1"/>
    <col min="8" max="8" width="14.6640625" customWidth="1"/>
    <col min="9" max="9" width="6.109375" customWidth="1"/>
    <col min="10" max="10" width="13.6640625" customWidth="1"/>
    <col min="11" max="11" width="6.109375" customWidth="1"/>
    <col min="12" max="12" width="13.6640625" customWidth="1"/>
    <col min="13" max="13" width="6.109375" customWidth="1"/>
    <col min="14" max="14" width="13" customWidth="1"/>
    <col min="15" max="15" width="6.109375" customWidth="1"/>
    <col min="16" max="16" width="14.6640625" customWidth="1"/>
    <col min="17" max="17" width="11" customWidth="1"/>
    <col min="18" max="18" width="8.88671875" customWidth="1"/>
    <col min="19" max="19" width="10.44140625" customWidth="1"/>
    <col min="20" max="20" width="8.88671875" customWidth="1"/>
    <col min="21" max="21" width="20.109375" customWidth="1"/>
    <col min="22" max="26" width="8.88671875" customWidth="1"/>
  </cols>
  <sheetData>
    <row r="2" spans="2:26" ht="15" customHeight="1" x14ac:dyDescent="0.35">
      <c r="B2" s="154" t="s">
        <v>124</v>
      </c>
      <c r="C2" s="154"/>
      <c r="D2" s="154"/>
      <c r="E2" s="154"/>
      <c r="F2" s="154"/>
      <c r="G2" s="154"/>
      <c r="H2" s="154"/>
      <c r="I2" s="154"/>
      <c r="J2" s="154"/>
      <c r="K2" s="154"/>
      <c r="L2" s="154"/>
      <c r="M2" s="154"/>
      <c r="N2" s="154"/>
      <c r="O2" s="154"/>
    </row>
    <row r="3" spans="2:26" ht="15" customHeight="1" thickBot="1" x14ac:dyDescent="0.35"/>
    <row r="4" spans="2:26" ht="28.8" x14ac:dyDescent="0.3">
      <c r="B4" s="54"/>
      <c r="C4" s="55"/>
      <c r="D4" s="55"/>
      <c r="E4" s="56" t="s">
        <v>95</v>
      </c>
      <c r="F4" s="57"/>
      <c r="G4" s="57"/>
      <c r="H4" s="57"/>
      <c r="I4" s="57"/>
      <c r="J4" s="57"/>
      <c r="K4" s="57"/>
      <c r="L4" s="57"/>
      <c r="M4" s="57"/>
      <c r="N4" s="57"/>
      <c r="O4" s="58"/>
    </row>
    <row r="5" spans="2:26" ht="14.4" x14ac:dyDescent="0.3">
      <c r="B5" s="59"/>
      <c r="C5" s="23" t="s">
        <v>0</v>
      </c>
      <c r="D5" s="24"/>
      <c r="E5" s="23"/>
      <c r="F5" s="14"/>
      <c r="G5" s="14"/>
      <c r="H5" s="14"/>
      <c r="I5" s="14"/>
      <c r="J5" s="14"/>
      <c r="K5" s="14"/>
      <c r="L5" s="14"/>
      <c r="M5" s="14"/>
      <c r="N5" s="14"/>
      <c r="O5" s="60"/>
    </row>
    <row r="6" spans="2:26" ht="14.4" x14ac:dyDescent="0.3">
      <c r="B6" s="59"/>
      <c r="C6" s="77" t="s">
        <v>2</v>
      </c>
      <c r="D6" s="19" t="s">
        <v>15</v>
      </c>
      <c r="E6" s="29">
        <v>5000000</v>
      </c>
      <c r="F6" s="14"/>
      <c r="G6" s="14"/>
      <c r="H6" s="14"/>
      <c r="I6" s="14"/>
      <c r="J6" s="14"/>
      <c r="K6" s="14"/>
      <c r="L6" s="14"/>
      <c r="M6" s="14"/>
      <c r="N6" s="14"/>
      <c r="O6" s="60"/>
    </row>
    <row r="7" spans="2:26" ht="14.4" x14ac:dyDescent="0.3">
      <c r="B7" s="59"/>
      <c r="C7" s="77" t="s">
        <v>1</v>
      </c>
      <c r="D7" s="19" t="s">
        <v>16</v>
      </c>
      <c r="E7" s="30">
        <v>0.02</v>
      </c>
      <c r="F7" s="14"/>
      <c r="G7" s="14"/>
      <c r="H7" s="14"/>
      <c r="I7" s="14"/>
      <c r="J7" s="14"/>
      <c r="K7" s="14"/>
      <c r="L7" s="14"/>
      <c r="M7" s="14"/>
      <c r="N7" s="14"/>
      <c r="O7" s="60"/>
    </row>
    <row r="8" spans="2:26" ht="14.4" x14ac:dyDescent="0.3">
      <c r="B8" s="59"/>
      <c r="C8" s="18" t="s">
        <v>6</v>
      </c>
      <c r="D8" s="19" t="s">
        <v>17</v>
      </c>
      <c r="E8" s="30">
        <v>5.0000000000000001E-3</v>
      </c>
      <c r="F8" s="79"/>
      <c r="G8" s="14"/>
      <c r="H8" s="14"/>
      <c r="I8" s="14"/>
      <c r="J8" s="14"/>
      <c r="K8" s="14"/>
      <c r="L8" s="14"/>
      <c r="M8" s="14"/>
      <c r="N8" s="14"/>
      <c r="O8" s="60"/>
    </row>
    <row r="9" spans="2:26" ht="14.4" x14ac:dyDescent="0.3">
      <c r="B9" s="59"/>
      <c r="C9" s="77" t="s">
        <v>39</v>
      </c>
      <c r="D9" s="19" t="s">
        <v>41</v>
      </c>
      <c r="E9" s="30">
        <v>0.2</v>
      </c>
      <c r="F9" s="78"/>
      <c r="G9" s="14"/>
      <c r="H9" s="14"/>
      <c r="I9" s="14"/>
      <c r="J9" s="14"/>
      <c r="K9" s="14"/>
      <c r="L9" s="14"/>
      <c r="M9" s="14"/>
      <c r="N9" s="14"/>
      <c r="O9" s="60"/>
    </row>
    <row r="10" spans="2:26" ht="14.4" x14ac:dyDescent="0.3">
      <c r="B10" s="59"/>
      <c r="C10" s="77" t="s">
        <v>40</v>
      </c>
      <c r="D10" s="19" t="s">
        <v>42</v>
      </c>
      <c r="E10" s="30">
        <v>0.12</v>
      </c>
      <c r="F10" s="14"/>
      <c r="G10" s="14"/>
      <c r="H10" s="14"/>
      <c r="I10" s="14"/>
      <c r="J10" s="14"/>
      <c r="K10" s="14"/>
      <c r="L10" s="14"/>
      <c r="M10" s="14"/>
      <c r="N10" s="14"/>
      <c r="O10" s="60"/>
    </row>
    <row r="11" spans="2:26" ht="14.4" x14ac:dyDescent="0.3">
      <c r="B11" s="59"/>
      <c r="C11" s="77" t="s">
        <v>56</v>
      </c>
      <c r="D11" s="19" t="s">
        <v>65</v>
      </c>
      <c r="E11" s="30">
        <v>2.5000000000000001E-3</v>
      </c>
      <c r="F11" s="14"/>
      <c r="G11" s="14"/>
      <c r="H11" s="14"/>
      <c r="I11" s="14"/>
      <c r="J11" s="14"/>
      <c r="K11" s="14"/>
      <c r="L11" s="14"/>
      <c r="M11" s="14"/>
      <c r="N11" s="14"/>
      <c r="O11" s="61"/>
      <c r="P11" s="14"/>
    </row>
    <row r="12" spans="2:26" thickBot="1" x14ac:dyDescent="0.35">
      <c r="B12" s="59"/>
      <c r="C12" s="15"/>
      <c r="D12" s="16"/>
      <c r="E12" s="15"/>
      <c r="F12" s="17"/>
      <c r="G12" s="14"/>
      <c r="H12" s="14"/>
      <c r="I12" s="14"/>
      <c r="J12" s="14"/>
      <c r="K12" s="14"/>
      <c r="L12" s="14"/>
      <c r="M12" s="14"/>
      <c r="N12" s="14"/>
      <c r="O12" s="61"/>
      <c r="P12" s="14"/>
      <c r="Q12" s="14"/>
      <c r="R12" s="14"/>
      <c r="S12" s="14"/>
      <c r="T12" s="14"/>
      <c r="U12" s="14"/>
      <c r="V12" s="14"/>
      <c r="W12" s="14"/>
      <c r="X12" s="14"/>
      <c r="Y12" s="14"/>
      <c r="Z12" s="14"/>
    </row>
    <row r="13" spans="2:26" thickBot="1" x14ac:dyDescent="0.35">
      <c r="B13" s="59"/>
      <c r="C13" s="155" t="s">
        <v>108</v>
      </c>
      <c r="D13" s="156"/>
      <c r="E13" s="157"/>
      <c r="F13" s="158" t="s">
        <v>94</v>
      </c>
      <c r="G13" s="159"/>
      <c r="H13" s="158" t="s">
        <v>93</v>
      </c>
      <c r="I13" s="159"/>
      <c r="J13" s="158" t="s">
        <v>92</v>
      </c>
      <c r="K13" s="159"/>
      <c r="L13" s="158" t="s">
        <v>91</v>
      </c>
      <c r="M13" s="159"/>
      <c r="N13" s="158" t="s">
        <v>90</v>
      </c>
      <c r="O13" s="159"/>
      <c r="P13" s="14"/>
      <c r="Q13" s="14"/>
      <c r="R13" s="14"/>
      <c r="S13" s="14"/>
      <c r="T13" s="14"/>
      <c r="U13" s="14"/>
      <c r="V13" s="14"/>
      <c r="W13" s="14"/>
      <c r="X13" s="14"/>
      <c r="Y13" s="14"/>
      <c r="Z13" s="14"/>
    </row>
    <row r="14" spans="2:26" thickBot="1" x14ac:dyDescent="0.35">
      <c r="B14" s="59"/>
      <c r="C14" s="156"/>
      <c r="D14" s="156"/>
      <c r="E14" s="157"/>
      <c r="F14" s="71" t="s">
        <v>89</v>
      </c>
      <c r="G14" s="74">
        <v>-0.26</v>
      </c>
      <c r="H14" s="72" t="s">
        <v>89</v>
      </c>
      <c r="I14" s="75">
        <v>0.79</v>
      </c>
      <c r="J14" s="72" t="s">
        <v>89</v>
      </c>
      <c r="K14" s="75">
        <v>0.22</v>
      </c>
      <c r="L14" s="72" t="s">
        <v>89</v>
      </c>
      <c r="M14" s="75">
        <v>0</v>
      </c>
      <c r="N14" s="72" t="s">
        <v>89</v>
      </c>
      <c r="O14" s="76">
        <v>0.4</v>
      </c>
      <c r="P14" s="14"/>
      <c r="Q14" s="14"/>
      <c r="R14" s="14"/>
      <c r="S14" s="14"/>
      <c r="T14" s="14"/>
      <c r="U14" s="14"/>
      <c r="V14" s="14"/>
      <c r="W14" s="14"/>
      <c r="X14" s="14"/>
      <c r="Y14" s="14"/>
      <c r="Z14" s="14"/>
    </row>
    <row r="15" spans="2:26" ht="14.4" x14ac:dyDescent="0.3">
      <c r="B15" s="59"/>
      <c r="C15" s="18" t="s">
        <v>107</v>
      </c>
      <c r="D15" s="19" t="s">
        <v>19</v>
      </c>
      <c r="E15" s="22"/>
      <c r="F15" s="160">
        <v>5000000</v>
      </c>
      <c r="G15" s="161"/>
      <c r="H15" s="163">
        <f>F35</f>
        <v>3590000</v>
      </c>
      <c r="I15" s="164"/>
      <c r="J15" s="163">
        <f>H35</f>
        <v>6240080</v>
      </c>
      <c r="K15" s="164"/>
      <c r="L15" s="163">
        <f>J35</f>
        <v>7336296</v>
      </c>
      <c r="M15" s="164"/>
      <c r="N15" s="163">
        <f>L35</f>
        <v>7141046</v>
      </c>
      <c r="O15" s="164"/>
      <c r="P15" s="14"/>
      <c r="Q15" s="14"/>
      <c r="R15" s="14"/>
      <c r="S15" s="14"/>
      <c r="T15" s="14"/>
      <c r="U15" s="14"/>
      <c r="V15" s="14"/>
      <c r="W15" s="14"/>
      <c r="X15" s="14"/>
      <c r="Y15" s="14"/>
      <c r="Z15" s="14"/>
    </row>
    <row r="16" spans="2:26" ht="14.4" x14ac:dyDescent="0.3">
      <c r="B16" s="59"/>
      <c r="C16" s="18" t="s">
        <v>33</v>
      </c>
      <c r="D16" s="19" t="s">
        <v>20</v>
      </c>
      <c r="E16" s="22"/>
      <c r="F16" s="162">
        <f>F15*G14</f>
        <v>-1300000</v>
      </c>
      <c r="G16" s="156"/>
      <c r="H16" s="162">
        <f>H15*I14</f>
        <v>2836100</v>
      </c>
      <c r="I16" s="156"/>
      <c r="J16" s="162">
        <f>J15*K14</f>
        <v>1372817.6</v>
      </c>
      <c r="K16" s="156"/>
      <c r="L16" s="162">
        <f>L15*M14</f>
        <v>0</v>
      </c>
      <c r="M16" s="156"/>
      <c r="N16" s="162">
        <f>N15*O14</f>
        <v>2856418.4000000004</v>
      </c>
      <c r="O16" s="156"/>
      <c r="P16" s="14"/>
      <c r="Q16" s="14"/>
      <c r="R16" s="14"/>
      <c r="S16" s="14"/>
      <c r="T16" s="14"/>
      <c r="U16" s="14"/>
      <c r="V16" s="14"/>
      <c r="W16" s="14"/>
      <c r="X16" s="14"/>
      <c r="Y16" s="14"/>
      <c r="Z16" s="14"/>
    </row>
    <row r="17" spans="2:26" ht="14.4" x14ac:dyDescent="0.3">
      <c r="B17" s="59"/>
      <c r="C17" s="18" t="s">
        <v>7</v>
      </c>
      <c r="D17" s="19" t="s">
        <v>21</v>
      </c>
      <c r="E17" s="22"/>
      <c r="F17" s="162">
        <f>SUM(F15:G16)</f>
        <v>3700000</v>
      </c>
      <c r="G17" s="156"/>
      <c r="H17" s="162">
        <f>SUM(H15:I16)</f>
        <v>6426100</v>
      </c>
      <c r="I17" s="156"/>
      <c r="J17" s="162">
        <f>SUM(J15:K16)</f>
        <v>7612897.5999999996</v>
      </c>
      <c r="K17" s="156"/>
      <c r="L17" s="162">
        <f>SUM(L15:M16)</f>
        <v>7336296</v>
      </c>
      <c r="M17" s="156"/>
      <c r="N17" s="162">
        <f>SUM(N15:O16)</f>
        <v>9997464.4000000004</v>
      </c>
      <c r="O17" s="156"/>
      <c r="P17" s="14"/>
      <c r="Q17" s="14"/>
      <c r="R17" s="14"/>
      <c r="S17" s="14"/>
      <c r="T17" s="14"/>
      <c r="U17" s="14"/>
      <c r="V17" s="14"/>
      <c r="W17" s="14"/>
      <c r="X17" s="14"/>
      <c r="Y17" s="14"/>
      <c r="Z17" s="14"/>
    </row>
    <row r="18" spans="2:26" ht="14.4" x14ac:dyDescent="0.3">
      <c r="B18" s="59"/>
      <c r="C18" s="168"/>
      <c r="D18" s="156"/>
      <c r="E18" s="156"/>
      <c r="F18" s="156"/>
      <c r="G18" s="156"/>
      <c r="H18" s="156"/>
      <c r="I18" s="156"/>
      <c r="J18" s="156"/>
      <c r="K18" s="156"/>
      <c r="L18" s="156"/>
      <c r="M18" s="156"/>
      <c r="N18" s="156"/>
      <c r="O18" s="172"/>
      <c r="P18" s="14"/>
      <c r="Q18" s="14"/>
      <c r="R18" s="14"/>
      <c r="S18" s="14"/>
      <c r="T18" s="14"/>
      <c r="U18" s="14"/>
      <c r="V18" s="14"/>
      <c r="W18" s="14"/>
      <c r="X18" s="14"/>
      <c r="Y18" s="14"/>
      <c r="Z18" s="14"/>
    </row>
    <row r="19" spans="2:26" ht="14.4" x14ac:dyDescent="0.3">
      <c r="B19" s="59"/>
      <c r="C19" s="18" t="s">
        <v>18</v>
      </c>
      <c r="D19" s="19" t="s">
        <v>22</v>
      </c>
      <c r="E19" s="22"/>
      <c r="F19" s="165">
        <v>4000000</v>
      </c>
      <c r="G19" s="166"/>
      <c r="H19" s="165">
        <v>6400000</v>
      </c>
      <c r="I19" s="166"/>
      <c r="J19" s="165">
        <v>6900000</v>
      </c>
      <c r="K19" s="166"/>
      <c r="L19" s="165">
        <v>7100000</v>
      </c>
      <c r="M19" s="166"/>
      <c r="N19" s="165">
        <v>9500000</v>
      </c>
      <c r="O19" s="167"/>
      <c r="P19" s="14" t="s">
        <v>123</v>
      </c>
      <c r="Q19" s="14"/>
      <c r="R19" s="14"/>
      <c r="S19" s="14"/>
      <c r="T19" s="14"/>
      <c r="U19" s="14"/>
      <c r="V19" s="14"/>
      <c r="W19" s="14"/>
      <c r="X19" s="14"/>
      <c r="Y19" s="14"/>
      <c r="Z19" s="14"/>
    </row>
    <row r="20" spans="2:26" ht="14.4" x14ac:dyDescent="0.3">
      <c r="B20" s="59"/>
      <c r="C20" s="168"/>
      <c r="D20" s="156"/>
      <c r="E20" s="156"/>
      <c r="F20" s="156"/>
      <c r="G20" s="156"/>
      <c r="H20" s="156"/>
      <c r="I20" s="156"/>
      <c r="J20" s="156"/>
      <c r="K20" s="156"/>
      <c r="L20" s="169"/>
      <c r="M20" s="170"/>
      <c r="N20" s="169"/>
      <c r="O20" s="171"/>
      <c r="P20" s="14"/>
      <c r="Q20" s="14"/>
      <c r="R20" s="14"/>
      <c r="S20" s="14"/>
      <c r="T20" s="14"/>
      <c r="U20" s="14"/>
      <c r="V20" s="14"/>
      <c r="W20" s="14"/>
      <c r="X20" s="14"/>
      <c r="Y20" s="14"/>
      <c r="Z20" s="14"/>
    </row>
    <row r="21" spans="2:26" ht="14.4" x14ac:dyDescent="0.3">
      <c r="B21" s="59"/>
      <c r="C21" s="18" t="s">
        <v>34</v>
      </c>
      <c r="D21" s="19" t="s">
        <v>23</v>
      </c>
      <c r="E21" s="22"/>
      <c r="F21" s="162">
        <f>-F19*$E$8</f>
        <v>-20000</v>
      </c>
      <c r="G21" s="156"/>
      <c r="H21" s="162">
        <f>-H19*$E$8</f>
        <v>-32000</v>
      </c>
      <c r="I21" s="156"/>
      <c r="J21" s="162">
        <f>-J19*$E$8</f>
        <v>-34500</v>
      </c>
      <c r="K21" s="156"/>
      <c r="L21" s="162">
        <f t="shared" ref="L21" si="0">-L19*$E$8</f>
        <v>-35500</v>
      </c>
      <c r="M21" s="156"/>
      <c r="N21" s="162">
        <f t="shared" ref="N21" si="1">-N19*$E$8</f>
        <v>-47500</v>
      </c>
      <c r="O21" s="156"/>
      <c r="P21" s="14"/>
      <c r="Q21" s="14"/>
      <c r="R21" s="14"/>
      <c r="S21" s="14"/>
      <c r="T21" s="14"/>
      <c r="U21" s="14"/>
      <c r="V21" s="14"/>
      <c r="W21" s="14"/>
      <c r="X21" s="14"/>
      <c r="Y21" s="14"/>
      <c r="Z21" s="14"/>
    </row>
    <row r="22" spans="2:26" ht="14.4" x14ac:dyDescent="0.3">
      <c r="B22" s="59"/>
      <c r="C22" s="18" t="s">
        <v>56</v>
      </c>
      <c r="D22" s="19" t="s">
        <v>24</v>
      </c>
      <c r="E22" s="22"/>
      <c r="F22" s="162">
        <f>-F19*$E$11</f>
        <v>-10000</v>
      </c>
      <c r="G22" s="156"/>
      <c r="H22" s="162">
        <f>-H19*$E$11</f>
        <v>-16000</v>
      </c>
      <c r="I22" s="156"/>
      <c r="J22" s="162">
        <f>-J19*$E$11</f>
        <v>-17250</v>
      </c>
      <c r="K22" s="156"/>
      <c r="L22" s="162">
        <f t="shared" ref="L22" si="2">-L19*$E$11</f>
        <v>-17750</v>
      </c>
      <c r="M22" s="156"/>
      <c r="N22" s="162">
        <f t="shared" ref="N22" si="3">-N19*$E$11</f>
        <v>-23750</v>
      </c>
      <c r="O22" s="156"/>
      <c r="P22" s="14"/>
      <c r="Q22" s="14"/>
      <c r="R22" s="14"/>
      <c r="S22" s="14"/>
      <c r="T22" s="14"/>
      <c r="U22" s="14"/>
      <c r="V22" s="14"/>
      <c r="W22" s="14"/>
      <c r="X22" s="14"/>
      <c r="Y22" s="14"/>
      <c r="Z22" s="14"/>
    </row>
    <row r="23" spans="2:26" ht="14.4" x14ac:dyDescent="0.3">
      <c r="B23" s="59"/>
      <c r="C23" s="18" t="s">
        <v>35</v>
      </c>
      <c r="D23" s="19" t="s">
        <v>25</v>
      </c>
      <c r="E23" s="18"/>
      <c r="F23" s="162">
        <f>-F19*$E$7</f>
        <v>-80000</v>
      </c>
      <c r="G23" s="156"/>
      <c r="H23" s="162">
        <f>-H19*$E$7</f>
        <v>-128000</v>
      </c>
      <c r="I23" s="156"/>
      <c r="J23" s="162">
        <f>-J19*$E$7</f>
        <v>-138000</v>
      </c>
      <c r="K23" s="156"/>
      <c r="L23" s="162">
        <f t="shared" ref="L23" si="4">-L19*$E$7</f>
        <v>-142000</v>
      </c>
      <c r="M23" s="156"/>
      <c r="N23" s="162">
        <f t="shared" ref="N23" si="5">-N19*$E$7</f>
        <v>-190000</v>
      </c>
      <c r="O23" s="156"/>
      <c r="P23" s="20"/>
      <c r="Q23" s="14"/>
      <c r="R23" s="14"/>
      <c r="S23" s="14"/>
      <c r="T23" s="14"/>
      <c r="U23" s="14"/>
      <c r="V23" s="14"/>
      <c r="W23" s="14"/>
      <c r="X23" s="14"/>
      <c r="Y23" s="14"/>
      <c r="Z23" s="14"/>
    </row>
    <row r="24" spans="2:26" ht="15.75" customHeight="1" x14ac:dyDescent="0.3">
      <c r="B24" s="59"/>
      <c r="C24" s="18" t="s">
        <v>109</v>
      </c>
      <c r="D24" s="19" t="s">
        <v>26</v>
      </c>
      <c r="E24" s="18"/>
      <c r="F24" s="162">
        <f>SUM(F21:G23)</f>
        <v>-110000</v>
      </c>
      <c r="G24" s="156"/>
      <c r="H24" s="162">
        <f>SUM(H21:I23)</f>
        <v>-176000</v>
      </c>
      <c r="I24" s="156"/>
      <c r="J24" s="162">
        <f>SUM(J21:K23)</f>
        <v>-189750</v>
      </c>
      <c r="K24" s="156"/>
      <c r="L24" s="162">
        <f t="shared" ref="L24" si="6">SUM(L21:M23)</f>
        <v>-195250</v>
      </c>
      <c r="M24" s="156"/>
      <c r="N24" s="162">
        <f t="shared" ref="N24" si="7">SUM(N21:O23)</f>
        <v>-261250</v>
      </c>
      <c r="O24" s="156"/>
      <c r="P24" s="14"/>
      <c r="Q24" s="14"/>
      <c r="R24" s="14"/>
      <c r="S24" s="14"/>
      <c r="T24" s="14"/>
      <c r="U24" s="14"/>
      <c r="V24" s="14"/>
      <c r="W24" s="14"/>
      <c r="X24" s="14"/>
      <c r="Y24" s="14"/>
      <c r="Z24" s="14"/>
    </row>
    <row r="25" spans="2:26" ht="15.75" customHeight="1" x14ac:dyDescent="0.3">
      <c r="B25" s="59"/>
      <c r="C25" s="168"/>
      <c r="D25" s="156"/>
      <c r="E25" s="156"/>
      <c r="F25" s="156"/>
      <c r="G25" s="156"/>
      <c r="H25" s="156"/>
      <c r="I25" s="156"/>
      <c r="J25" s="156"/>
      <c r="K25" s="156"/>
      <c r="L25" s="156"/>
      <c r="M25" s="156"/>
      <c r="N25" s="156"/>
      <c r="O25" s="172"/>
      <c r="P25" s="14"/>
      <c r="Q25" s="14"/>
      <c r="R25" s="14"/>
      <c r="S25" s="14"/>
      <c r="T25" s="14"/>
      <c r="U25" s="14"/>
      <c r="V25" s="14"/>
      <c r="W25" s="14"/>
      <c r="X25" s="14"/>
      <c r="Y25" s="14"/>
      <c r="Z25" s="14"/>
    </row>
    <row r="26" spans="2:26" ht="27.75" customHeight="1" x14ac:dyDescent="0.3">
      <c r="B26" s="59"/>
      <c r="C26" s="18" t="s">
        <v>110</v>
      </c>
      <c r="D26" s="19" t="s">
        <v>27</v>
      </c>
      <c r="E26" s="18"/>
      <c r="F26" s="162">
        <f>F17+F24</f>
        <v>3590000</v>
      </c>
      <c r="G26" s="156"/>
      <c r="H26" s="162">
        <f>H17+H24</f>
        <v>6250100</v>
      </c>
      <c r="I26" s="156"/>
      <c r="J26" s="162">
        <f>J17+J24</f>
        <v>7423147.5999999996</v>
      </c>
      <c r="K26" s="156"/>
      <c r="L26" s="162">
        <f>L17+L24</f>
        <v>7141046</v>
      </c>
      <c r="M26" s="156"/>
      <c r="N26" s="162">
        <f>N17+N24</f>
        <v>9736214.4000000004</v>
      </c>
      <c r="O26" s="156"/>
      <c r="P26" s="14"/>
      <c r="Q26" s="28"/>
      <c r="R26" s="27"/>
      <c r="S26" s="27"/>
      <c r="T26" s="27"/>
      <c r="U26" s="26"/>
      <c r="V26" s="14"/>
      <c r="W26" s="14"/>
      <c r="X26" s="14"/>
      <c r="Y26" s="14"/>
      <c r="Z26" s="14"/>
    </row>
    <row r="27" spans="2:26" ht="15.75" customHeight="1" x14ac:dyDescent="0.3">
      <c r="B27" s="59"/>
      <c r="C27" s="18" t="s">
        <v>101</v>
      </c>
      <c r="D27" s="19" t="s">
        <v>28</v>
      </c>
      <c r="E27" s="18"/>
      <c r="F27" s="162">
        <f>F15</f>
        <v>5000000</v>
      </c>
      <c r="G27" s="156"/>
      <c r="H27" s="162">
        <f>F38</f>
        <v>5000000</v>
      </c>
      <c r="I27" s="156"/>
      <c r="J27" s="162">
        <f>H38</f>
        <v>6240080</v>
      </c>
      <c r="K27" s="156"/>
      <c r="L27" s="162">
        <f>J38</f>
        <v>7336296</v>
      </c>
      <c r="M27" s="156"/>
      <c r="N27" s="162">
        <f>L38</f>
        <v>7336296</v>
      </c>
      <c r="O27" s="156"/>
      <c r="P27" s="14"/>
      <c r="Q27" s="14"/>
      <c r="R27" s="14"/>
      <c r="S27" s="14"/>
      <c r="T27" s="14"/>
      <c r="U27" s="26"/>
      <c r="V27" s="14"/>
      <c r="W27" s="14"/>
      <c r="X27" s="14"/>
      <c r="Y27" s="14"/>
      <c r="Z27" s="14"/>
    </row>
    <row r="28" spans="2:26" ht="15.75" customHeight="1" x14ac:dyDescent="0.3">
      <c r="B28" s="59"/>
      <c r="C28" s="21" t="s">
        <v>105</v>
      </c>
      <c r="D28" s="19" t="s">
        <v>45</v>
      </c>
      <c r="E28" s="21"/>
      <c r="F28" s="162">
        <f>F27*(1+$E$10)</f>
        <v>5600000.0000000009</v>
      </c>
      <c r="G28" s="156"/>
      <c r="H28" s="162">
        <f>H27+H27*($E$10)*2</f>
        <v>6200000</v>
      </c>
      <c r="I28" s="156"/>
      <c r="J28" s="162">
        <f>J27*(1+$E$10)</f>
        <v>6988889.6000000006</v>
      </c>
      <c r="K28" s="156"/>
      <c r="L28" s="162">
        <f>L27*(1+$E$10)</f>
        <v>8216651.5200000005</v>
      </c>
      <c r="M28" s="156"/>
      <c r="N28" s="162">
        <f>N27+N27*($E$10)*2</f>
        <v>9097007.0399999991</v>
      </c>
      <c r="O28" s="156"/>
      <c r="P28" s="14"/>
      <c r="Q28" s="25"/>
      <c r="R28" s="14"/>
      <c r="S28" s="14"/>
      <c r="T28" s="14"/>
      <c r="U28" s="14"/>
      <c r="V28" s="14"/>
      <c r="W28" s="14"/>
      <c r="X28" s="14"/>
      <c r="Y28" s="14"/>
      <c r="Z28" s="14"/>
    </row>
    <row r="29" spans="2:26" ht="15.75" customHeight="1" x14ac:dyDescent="0.3">
      <c r="B29" s="59"/>
      <c r="C29" s="21"/>
      <c r="D29" s="19"/>
      <c r="E29" s="21"/>
      <c r="F29" s="162"/>
      <c r="G29" s="156"/>
      <c r="H29" s="169"/>
      <c r="I29" s="170"/>
      <c r="J29" s="169"/>
      <c r="K29" s="170"/>
      <c r="L29" s="169"/>
      <c r="M29" s="170"/>
      <c r="N29" s="169"/>
      <c r="O29" s="170"/>
      <c r="P29" s="14"/>
      <c r="Q29" s="14"/>
      <c r="R29" s="14"/>
      <c r="S29" s="14"/>
      <c r="T29" s="14"/>
      <c r="U29" s="14"/>
      <c r="V29" s="14"/>
      <c r="W29" s="14"/>
      <c r="X29" s="14"/>
      <c r="Y29" s="14"/>
      <c r="Z29" s="14"/>
    </row>
    <row r="30" spans="2:26" ht="15.75" customHeight="1" x14ac:dyDescent="0.3">
      <c r="B30" s="59"/>
      <c r="C30" s="18" t="s">
        <v>106</v>
      </c>
      <c r="D30" s="19" t="s">
        <v>46</v>
      </c>
      <c r="E30" s="18"/>
      <c r="F30" s="174">
        <f>IF(F28&gt;F26,0,F26-F28)</f>
        <v>0</v>
      </c>
      <c r="G30" s="166"/>
      <c r="H30" s="162">
        <f>IF(H28&gt;H26,0,H26-H28)</f>
        <v>50100</v>
      </c>
      <c r="I30" s="156"/>
      <c r="J30" s="162">
        <f>IF(J28&gt;J26,0,J26-J28)</f>
        <v>434257.99999999907</v>
      </c>
      <c r="K30" s="156"/>
      <c r="L30" s="174">
        <f>IF(L28&gt;L26,0,L26-L28)</f>
        <v>0</v>
      </c>
      <c r="M30" s="166"/>
      <c r="N30" s="162">
        <f>IF(N28&gt;N26,0,N26-N28)</f>
        <v>639207.36000000127</v>
      </c>
      <c r="O30" s="156"/>
      <c r="P30" s="14"/>
      <c r="Q30" s="14"/>
      <c r="R30" s="14"/>
      <c r="S30" s="14"/>
      <c r="T30" s="14"/>
      <c r="U30" s="14"/>
      <c r="V30" s="14"/>
      <c r="W30" s="14"/>
      <c r="X30" s="14"/>
      <c r="Y30" s="14"/>
      <c r="Z30" s="14"/>
    </row>
    <row r="31" spans="2:26" ht="15.75" customHeight="1" x14ac:dyDescent="0.3">
      <c r="B31" s="59"/>
      <c r="C31" s="21" t="s">
        <v>100</v>
      </c>
      <c r="D31" s="19" t="s">
        <v>47</v>
      </c>
      <c r="E31" s="21"/>
      <c r="F31" s="175">
        <f>F30*$E$9</f>
        <v>0</v>
      </c>
      <c r="G31" s="156"/>
      <c r="H31" s="175">
        <f>H30*$E$9</f>
        <v>10020</v>
      </c>
      <c r="I31" s="156"/>
      <c r="J31" s="175">
        <f>J30*$E$9</f>
        <v>86851.599999999817</v>
      </c>
      <c r="K31" s="156"/>
      <c r="L31" s="175">
        <f>L30*$E$9</f>
        <v>0</v>
      </c>
      <c r="M31" s="156"/>
      <c r="N31" s="162">
        <f>N30*$E$9</f>
        <v>127841.47200000026</v>
      </c>
      <c r="O31" s="173"/>
      <c r="P31" s="14"/>
      <c r="Q31" s="14"/>
      <c r="R31" s="14"/>
      <c r="S31" s="14"/>
      <c r="T31" s="14"/>
      <c r="U31" s="14"/>
      <c r="V31" s="14"/>
      <c r="W31" s="14"/>
      <c r="X31" s="14"/>
      <c r="Y31" s="14"/>
      <c r="Z31" s="14"/>
    </row>
    <row r="32" spans="2:26" ht="14.4" x14ac:dyDescent="0.3">
      <c r="B32" s="59"/>
      <c r="C32" s="21" t="s">
        <v>99</v>
      </c>
      <c r="D32" s="19" t="s">
        <v>49</v>
      </c>
      <c r="E32" s="21"/>
      <c r="F32" s="175">
        <f>F31</f>
        <v>0</v>
      </c>
      <c r="G32" s="156"/>
      <c r="H32" s="175">
        <f>H31</f>
        <v>10020</v>
      </c>
      <c r="I32" s="156"/>
      <c r="J32" s="175">
        <f>J31</f>
        <v>86851.599999999817</v>
      </c>
      <c r="K32" s="156"/>
      <c r="L32" s="175">
        <f>L31</f>
        <v>0</v>
      </c>
      <c r="M32" s="156"/>
      <c r="N32" s="162">
        <f>N31</f>
        <v>127841.47200000026</v>
      </c>
      <c r="O32" s="173"/>
      <c r="P32" s="25"/>
      <c r="Q32" s="14"/>
      <c r="R32" s="14"/>
      <c r="S32" s="14"/>
      <c r="T32" s="14"/>
      <c r="U32" s="14"/>
      <c r="V32" s="14"/>
      <c r="W32" s="14"/>
      <c r="X32" s="14"/>
      <c r="Y32" s="14"/>
      <c r="Z32" s="14"/>
    </row>
    <row r="33" spans="2:26" ht="15.75" customHeight="1" x14ac:dyDescent="0.3">
      <c r="B33" s="59"/>
      <c r="C33" s="18" t="s">
        <v>98</v>
      </c>
      <c r="D33" s="19" t="s">
        <v>52</v>
      </c>
      <c r="E33" s="18"/>
      <c r="F33" s="162" t="str">
        <f>IF(F31&gt;0,"Yes","No")</f>
        <v>No</v>
      </c>
      <c r="G33" s="156"/>
      <c r="H33" s="162" t="str">
        <f>IF(H31&gt;0,"Yes","No")</f>
        <v>Yes</v>
      </c>
      <c r="I33" s="156"/>
      <c r="J33" s="162" t="str">
        <f>IF(J31&gt;0,"Yes","No")</f>
        <v>Yes</v>
      </c>
      <c r="K33" s="156"/>
      <c r="L33" s="162" t="str">
        <f>IF(L31&gt;0,"Yes","No")</f>
        <v>No</v>
      </c>
      <c r="M33" s="156"/>
      <c r="N33" s="162" t="str">
        <f>IF(N31&gt;0,"Yes","No")</f>
        <v>Yes</v>
      </c>
      <c r="O33" s="156"/>
      <c r="P33" s="20"/>
      <c r="Q33" s="20"/>
      <c r="R33" s="14"/>
      <c r="S33" s="14"/>
      <c r="T33" s="14"/>
      <c r="U33" s="20"/>
      <c r="V33" s="14"/>
      <c r="W33" s="14"/>
      <c r="X33" s="14"/>
      <c r="Y33" s="14"/>
      <c r="Z33" s="14"/>
    </row>
    <row r="34" spans="2:26" ht="15.75" customHeight="1" x14ac:dyDescent="0.3">
      <c r="B34" s="59"/>
      <c r="C34" s="168"/>
      <c r="D34" s="156"/>
      <c r="E34" s="156"/>
      <c r="F34" s="156"/>
      <c r="G34" s="156"/>
      <c r="H34" s="156"/>
      <c r="I34" s="156"/>
      <c r="J34" s="156"/>
      <c r="K34" s="156"/>
      <c r="L34" s="156"/>
      <c r="M34" s="156"/>
      <c r="N34" s="156"/>
      <c r="O34" s="172"/>
      <c r="P34" s="14"/>
      <c r="Q34" s="14"/>
      <c r="R34" s="14"/>
      <c r="S34" s="14"/>
      <c r="T34" s="14"/>
      <c r="U34" s="14"/>
      <c r="V34" s="14"/>
      <c r="W34" s="14"/>
      <c r="X34" s="14"/>
      <c r="Y34" s="14"/>
      <c r="Z34" s="14"/>
    </row>
    <row r="35" spans="2:26" ht="33" customHeight="1" x14ac:dyDescent="0.3">
      <c r="B35" s="59"/>
      <c r="C35" s="18" t="s">
        <v>54</v>
      </c>
      <c r="D35" s="19" t="s">
        <v>80</v>
      </c>
      <c r="E35" s="18"/>
      <c r="F35" s="162">
        <f>F26-F31</f>
        <v>3590000</v>
      </c>
      <c r="G35" s="173"/>
      <c r="H35" s="162">
        <f>H26-H31</f>
        <v>6240080</v>
      </c>
      <c r="I35" s="173"/>
      <c r="J35" s="162">
        <f>J26-J31</f>
        <v>7336296</v>
      </c>
      <c r="K35" s="173"/>
      <c r="L35" s="162">
        <f>L26-L31</f>
        <v>7141046</v>
      </c>
      <c r="M35" s="173"/>
      <c r="N35" s="162">
        <f>N26-N31</f>
        <v>9608372.9279999994</v>
      </c>
      <c r="O35" s="173"/>
      <c r="P35" s="14"/>
      <c r="Q35" s="14"/>
      <c r="R35" s="14"/>
      <c r="S35" s="14"/>
      <c r="T35" s="14"/>
      <c r="U35" s="14"/>
      <c r="V35" s="14"/>
      <c r="W35" s="14"/>
      <c r="X35" s="14"/>
      <c r="Y35" s="14"/>
      <c r="Z35" s="14"/>
    </row>
    <row r="36" spans="2:26" ht="29.25" customHeight="1" x14ac:dyDescent="0.3">
      <c r="B36" s="59"/>
      <c r="C36" s="18" t="s">
        <v>10</v>
      </c>
      <c r="D36" s="19" t="s">
        <v>97</v>
      </c>
      <c r="E36" s="18"/>
      <c r="F36" s="182">
        <f>F35/F15-1</f>
        <v>-0.28200000000000003</v>
      </c>
      <c r="G36" s="156"/>
      <c r="H36" s="182">
        <f>H35/H15-1</f>
        <v>0.73818384401114212</v>
      </c>
      <c r="I36" s="156"/>
      <c r="J36" s="182">
        <f>J35/J15-1</f>
        <v>0.17567338880270755</v>
      </c>
      <c r="K36" s="156"/>
      <c r="L36" s="182">
        <f>L35/L15-1</f>
        <v>-2.6614247843871119E-2</v>
      </c>
      <c r="M36" s="156"/>
      <c r="N36" s="182">
        <f>N35/N15-1</f>
        <v>0.34551337829219975</v>
      </c>
      <c r="O36" s="156"/>
      <c r="P36" s="14"/>
      <c r="Q36" s="14"/>
      <c r="R36" s="14"/>
      <c r="S36" s="14"/>
      <c r="T36" s="14"/>
      <c r="U36" s="14"/>
      <c r="V36" s="14"/>
      <c r="W36" s="14"/>
      <c r="X36" s="14"/>
      <c r="Y36" s="14"/>
      <c r="Z36" s="14"/>
    </row>
    <row r="37" spans="2:26" ht="15.75" customHeight="1" x14ac:dyDescent="0.3">
      <c r="B37" s="59"/>
      <c r="C37" s="168"/>
      <c r="D37" s="156"/>
      <c r="E37" s="156"/>
      <c r="F37" s="156"/>
      <c r="G37" s="156"/>
      <c r="H37" s="156"/>
      <c r="I37" s="156"/>
      <c r="J37" s="156"/>
      <c r="K37" s="156"/>
      <c r="L37" s="156"/>
      <c r="M37" s="156"/>
      <c r="N37" s="156"/>
      <c r="O37" s="172"/>
      <c r="P37" s="14"/>
      <c r="Q37" s="14"/>
      <c r="R37" s="14"/>
      <c r="S37" s="14"/>
      <c r="T37" s="14"/>
      <c r="U37" s="14"/>
      <c r="V37" s="14"/>
      <c r="W37" s="14"/>
      <c r="X37" s="14"/>
      <c r="Y37" s="14"/>
      <c r="Z37" s="14"/>
    </row>
    <row r="38" spans="2:26" ht="15.75" customHeight="1" x14ac:dyDescent="0.3">
      <c r="B38" s="59"/>
      <c r="C38" s="18" t="s">
        <v>115</v>
      </c>
      <c r="D38" s="19" t="s">
        <v>96</v>
      </c>
      <c r="E38" s="18"/>
      <c r="F38" s="162">
        <f>IF(F31=0,F15,F35)</f>
        <v>5000000</v>
      </c>
      <c r="G38" s="156"/>
      <c r="H38" s="162">
        <f>IF(H31=0,H15,H35)</f>
        <v>6240080</v>
      </c>
      <c r="I38" s="156"/>
      <c r="J38" s="162">
        <f>IF(J31=0,J15,J35)</f>
        <v>7336296</v>
      </c>
      <c r="K38" s="156"/>
      <c r="L38" s="162">
        <f>IF(L31=0,L15,L35)</f>
        <v>7336296</v>
      </c>
      <c r="M38" s="156"/>
      <c r="N38" s="162">
        <f>IF(N31=0,N15,N35)</f>
        <v>9608372.9279999994</v>
      </c>
      <c r="O38" s="156"/>
      <c r="P38" s="17"/>
      <c r="Q38" s="14"/>
      <c r="R38" s="14"/>
      <c r="S38" s="14"/>
      <c r="T38" s="14"/>
      <c r="U38" s="14"/>
      <c r="V38" s="14"/>
      <c r="W38" s="14"/>
      <c r="X38" s="14"/>
      <c r="Y38" s="14"/>
      <c r="Z38" s="14"/>
    </row>
    <row r="39" spans="2:26" ht="15.75" customHeight="1" thickBot="1" x14ac:dyDescent="0.35">
      <c r="B39" s="59"/>
      <c r="C39" s="62"/>
      <c r="D39" s="16"/>
      <c r="E39" s="15"/>
      <c r="F39" s="14"/>
      <c r="G39" s="14"/>
      <c r="H39" s="14"/>
      <c r="I39" s="14"/>
      <c r="J39" s="14"/>
      <c r="K39" s="14"/>
      <c r="L39" s="14"/>
      <c r="M39" s="14"/>
      <c r="N39" s="14"/>
      <c r="O39" s="61"/>
      <c r="P39" s="14"/>
      <c r="Q39" s="14"/>
      <c r="R39" s="14"/>
      <c r="S39" s="14"/>
      <c r="T39" s="14"/>
      <c r="U39" s="14"/>
      <c r="V39" s="14"/>
      <c r="W39" s="14"/>
      <c r="X39" s="14"/>
      <c r="Y39" s="14"/>
      <c r="Z39" s="14"/>
    </row>
    <row r="40" spans="2:26" ht="15.75" customHeight="1" thickBot="1" x14ac:dyDescent="0.35">
      <c r="B40" s="179" t="s">
        <v>88</v>
      </c>
      <c r="C40" s="180"/>
      <c r="D40" s="180"/>
      <c r="E40" s="180"/>
      <c r="F40" s="180"/>
      <c r="G40" s="180"/>
      <c r="H40" s="180"/>
      <c r="I40" s="180"/>
      <c r="J40" s="180"/>
      <c r="K40" s="180"/>
      <c r="L40" s="180"/>
      <c r="M40" s="180"/>
      <c r="N40" s="180"/>
      <c r="O40" s="181"/>
      <c r="P40" s="14"/>
      <c r="Q40" s="14"/>
      <c r="R40" s="14"/>
      <c r="S40" s="14"/>
      <c r="T40" s="14"/>
      <c r="U40" s="14"/>
      <c r="V40" s="14"/>
      <c r="W40" s="14"/>
      <c r="X40" s="14"/>
      <c r="Y40" s="14"/>
      <c r="Z40" s="14"/>
    </row>
    <row r="41" spans="2:26" ht="35.4" customHeight="1" thickBot="1" x14ac:dyDescent="0.35">
      <c r="B41" s="53">
        <v>1</v>
      </c>
      <c r="C41" s="176" t="s">
        <v>116</v>
      </c>
      <c r="D41" s="177"/>
      <c r="E41" s="177"/>
      <c r="F41" s="177"/>
      <c r="G41" s="177"/>
      <c r="H41" s="177"/>
      <c r="I41" s="177"/>
      <c r="J41" s="177"/>
      <c r="K41" s="177"/>
      <c r="L41" s="177"/>
      <c r="M41" s="177"/>
      <c r="N41" s="177"/>
      <c r="O41" s="178"/>
      <c r="P41" s="14"/>
      <c r="Q41" s="14"/>
      <c r="R41" s="14"/>
      <c r="S41" s="14"/>
      <c r="T41" s="14"/>
      <c r="U41" s="14"/>
      <c r="V41" s="14"/>
      <c r="W41" s="14"/>
      <c r="X41" s="14"/>
      <c r="Y41" s="14"/>
      <c r="Z41" s="14"/>
    </row>
    <row r="42" spans="2:26" ht="15.75" customHeight="1" x14ac:dyDescent="0.3">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
      <c r="B45" s="14"/>
      <c r="C45" s="15"/>
      <c r="M45" s="14"/>
      <c r="N45" s="14"/>
      <c r="O45" s="14"/>
      <c r="P45" s="14"/>
      <c r="Q45" s="14"/>
      <c r="R45" s="14"/>
      <c r="S45" s="14"/>
      <c r="T45" s="14"/>
      <c r="U45" s="14"/>
      <c r="V45" s="14"/>
      <c r="W45" s="14"/>
      <c r="X45" s="14"/>
      <c r="Y45" s="14"/>
      <c r="Z45" s="14"/>
    </row>
    <row r="46" spans="2:26" ht="15.75" customHeight="1" x14ac:dyDescent="0.3">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
      <c r="B47" s="14"/>
      <c r="C47" s="15"/>
      <c r="E47" s="81" t="s">
        <v>125</v>
      </c>
      <c r="F47" s="15"/>
      <c r="G47" s="14"/>
      <c r="H47" s="81" t="s">
        <v>126</v>
      </c>
      <c r="J47" s="15"/>
      <c r="K47" s="14"/>
      <c r="L47" s="80" t="s">
        <v>127</v>
      </c>
      <c r="M47" s="15"/>
      <c r="N47" s="14"/>
      <c r="O47" s="14"/>
      <c r="P47" s="14"/>
      <c r="Q47" s="14"/>
      <c r="R47" s="14"/>
      <c r="S47" s="14"/>
      <c r="T47" s="14"/>
      <c r="U47" s="14"/>
      <c r="V47" s="14"/>
      <c r="W47" s="14"/>
      <c r="X47" s="14"/>
      <c r="Y47" s="14"/>
      <c r="Z47" s="14"/>
    </row>
    <row r="48" spans="2:26" ht="15.75" customHeight="1" x14ac:dyDescent="0.3">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
      <c r="B51" s="14"/>
      <c r="C51" s="15"/>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
      <c r="B54" s="14"/>
      <c r="C54" s="14"/>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
      <c r="B55" s="14"/>
      <c r="C55" s="14"/>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3">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3">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row r="986" spans="2:26" ht="15.75" customHeight="1" x14ac:dyDescent="0.3">
      <c r="B986" s="14"/>
      <c r="C986" s="15"/>
      <c r="D986" s="16"/>
      <c r="E986" s="15"/>
      <c r="F986" s="14"/>
      <c r="G986" s="14"/>
      <c r="H986" s="14"/>
      <c r="I986" s="14"/>
      <c r="J986" s="14"/>
      <c r="K986" s="14"/>
      <c r="L986" s="14"/>
      <c r="M986" s="14"/>
      <c r="N986" s="14"/>
      <c r="O986" s="14"/>
      <c r="P986" s="14"/>
      <c r="Q986" s="14"/>
      <c r="R986" s="14"/>
      <c r="S986" s="14"/>
      <c r="T986" s="14"/>
      <c r="U986" s="14"/>
      <c r="V986" s="14"/>
      <c r="W986" s="14"/>
      <c r="X986" s="14"/>
      <c r="Y986" s="14"/>
      <c r="Z986" s="14"/>
    </row>
    <row r="987" spans="2:26" ht="15.75" customHeight="1" x14ac:dyDescent="0.3">
      <c r="B987" s="14"/>
      <c r="C987" s="15"/>
      <c r="D987" s="16"/>
      <c r="E987" s="15"/>
      <c r="F987" s="14"/>
      <c r="G987" s="14"/>
      <c r="H987" s="14"/>
      <c r="I987" s="14"/>
      <c r="J987" s="14"/>
      <c r="K987" s="14"/>
      <c r="L987" s="14"/>
      <c r="M987" s="14"/>
      <c r="N987" s="14"/>
      <c r="O987" s="14"/>
      <c r="P987" s="14"/>
      <c r="Q987" s="14"/>
      <c r="R987" s="14"/>
      <c r="S987" s="14"/>
      <c r="T987" s="14"/>
      <c r="U987" s="14"/>
      <c r="V987" s="14"/>
      <c r="W987" s="14"/>
      <c r="X987" s="14"/>
      <c r="Y987" s="14"/>
      <c r="Z987" s="14"/>
    </row>
  </sheetData>
  <mergeCells count="111">
    <mergeCell ref="H29:I29"/>
    <mergeCell ref="J29:K29"/>
    <mergeCell ref="L29:M29"/>
    <mergeCell ref="N29:O29"/>
    <mergeCell ref="N26:O26"/>
    <mergeCell ref="H27:I27"/>
    <mergeCell ref="N27:O27"/>
    <mergeCell ref="F27:G27"/>
    <mergeCell ref="F28:G28"/>
    <mergeCell ref="H28:I28"/>
    <mergeCell ref="J28:K28"/>
    <mergeCell ref="L28:M28"/>
    <mergeCell ref="N28:O28"/>
    <mergeCell ref="J27:K27"/>
    <mergeCell ref="L27:M27"/>
    <mergeCell ref="F26:G26"/>
    <mergeCell ref="H26:I26"/>
    <mergeCell ref="J26:K26"/>
    <mergeCell ref="L26:M26"/>
    <mergeCell ref="L24:M24"/>
    <mergeCell ref="N24:O24"/>
    <mergeCell ref="C25:O25"/>
    <mergeCell ref="C41:O41"/>
    <mergeCell ref="B40:O40"/>
    <mergeCell ref="F38:G38"/>
    <mergeCell ref="H38:I38"/>
    <mergeCell ref="N33:O33"/>
    <mergeCell ref="F33:G33"/>
    <mergeCell ref="F29:G29"/>
    <mergeCell ref="J38:K38"/>
    <mergeCell ref="L38:M38"/>
    <mergeCell ref="N38:O38"/>
    <mergeCell ref="L36:M36"/>
    <mergeCell ref="N36:O36"/>
    <mergeCell ref="C37:O37"/>
    <mergeCell ref="F36:G36"/>
    <mergeCell ref="H36:I36"/>
    <mergeCell ref="J36:K36"/>
    <mergeCell ref="L30:M30"/>
    <mergeCell ref="N30:O30"/>
    <mergeCell ref="H31:I31"/>
    <mergeCell ref="N31:O31"/>
    <mergeCell ref="F31:G31"/>
    <mergeCell ref="F32:G32"/>
    <mergeCell ref="H32:I32"/>
    <mergeCell ref="J32:K32"/>
    <mergeCell ref="L32:M32"/>
    <mergeCell ref="N32:O32"/>
    <mergeCell ref="J31:K31"/>
    <mergeCell ref="L31:M31"/>
    <mergeCell ref="H33:I33"/>
    <mergeCell ref="J33:K33"/>
    <mergeCell ref="L33:M33"/>
    <mergeCell ref="C18:O18"/>
    <mergeCell ref="L21:M21"/>
    <mergeCell ref="N21:O21"/>
    <mergeCell ref="C34:O34"/>
    <mergeCell ref="H35:I35"/>
    <mergeCell ref="J35:K35"/>
    <mergeCell ref="L35:M35"/>
    <mergeCell ref="N35:O35"/>
    <mergeCell ref="F30:G30"/>
    <mergeCell ref="H30:I30"/>
    <mergeCell ref="J30:K30"/>
    <mergeCell ref="J21:K21"/>
    <mergeCell ref="F22:G22"/>
    <mergeCell ref="H22:I22"/>
    <mergeCell ref="J22:K22"/>
    <mergeCell ref="H23:I23"/>
    <mergeCell ref="J23:K23"/>
    <mergeCell ref="F23:G23"/>
    <mergeCell ref="L23:M23"/>
    <mergeCell ref="N23:O23"/>
    <mergeCell ref="F35:G35"/>
    <mergeCell ref="F24:G24"/>
    <mergeCell ref="H24:I24"/>
    <mergeCell ref="J24:K24"/>
    <mergeCell ref="L22:M22"/>
    <mergeCell ref="N22:O22"/>
    <mergeCell ref="F19:G19"/>
    <mergeCell ref="H19:I19"/>
    <mergeCell ref="J19:K19"/>
    <mergeCell ref="L19:M19"/>
    <mergeCell ref="N19:O19"/>
    <mergeCell ref="C20:K20"/>
    <mergeCell ref="F21:G21"/>
    <mergeCell ref="H21:I21"/>
    <mergeCell ref="L20:M20"/>
    <mergeCell ref="N20:O20"/>
    <mergeCell ref="B2:O2"/>
    <mergeCell ref="C13:E14"/>
    <mergeCell ref="F13:G13"/>
    <mergeCell ref="H13:I13"/>
    <mergeCell ref="J13:K13"/>
    <mergeCell ref="L13:M13"/>
    <mergeCell ref="N13:O13"/>
    <mergeCell ref="F15:G15"/>
    <mergeCell ref="J17:K17"/>
    <mergeCell ref="L15:M15"/>
    <mergeCell ref="N15:O15"/>
    <mergeCell ref="L16:M16"/>
    <mergeCell ref="N16:O16"/>
    <mergeCell ref="L17:M17"/>
    <mergeCell ref="N17:O17"/>
    <mergeCell ref="H15:I15"/>
    <mergeCell ref="J15:K15"/>
    <mergeCell ref="F16:G16"/>
    <mergeCell ref="H16:I16"/>
    <mergeCell ref="J16:K16"/>
    <mergeCell ref="F17:G17"/>
    <mergeCell ref="H17:I17"/>
  </mergeCells>
  <pageMargins left="0.70866141732283472" right="0.19685039370078741" top="0.23622047244094491" bottom="0.27559055118110237" header="0" footer="0"/>
  <pageSetup scale="70" orientation="landscape"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One Year-Fixed Fees</vt:lpstr>
      <vt:lpstr>One Year-Hybrid Fees</vt:lpstr>
      <vt:lpstr>One Year- Variable Fees</vt:lpstr>
      <vt:lpstr>Multi Year- Hybrid Fees</vt:lpstr>
      <vt:lpstr>'Multi Year- Hybrid Fees'!Print_Area</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sudheesh madhavan nair</cp:lastModifiedBy>
  <cp:lastPrinted>2024-09-26T10:21:39Z</cp:lastPrinted>
  <dcterms:created xsi:type="dcterms:W3CDTF">2024-06-06T09:43:50Z</dcterms:created>
  <dcterms:modified xsi:type="dcterms:W3CDTF">2024-10-01T06:16:38Z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